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rookard\Downloads\"/>
    </mc:Choice>
  </mc:AlternateContent>
  <xr:revisionPtr revIDLastSave="0" documentId="8_{E313AAB9-DDF3-4EEC-BC7F-FDA9B9AC080A}" xr6:coauthVersionLast="47" xr6:coauthVersionMax="47" xr10:uidLastSave="{00000000-0000-0000-0000-000000000000}"/>
  <bookViews>
    <workbookView xWindow="-108" yWindow="-108" windowWidth="23256" windowHeight="12456" firstSheet="1" activeTab="1" xr2:uid="{EA0AD496-3F74-4414-B9B0-52D911833F9A}"/>
  </bookViews>
  <sheets>
    <sheet name="Notes to update for FPG changes" sheetId="4" state="hidden" r:id="rId1"/>
    <sheet name="SFS 1.28.26" sheetId="2" r:id="rId2"/>
    <sheet name="MDHHS ATP Data Tables FY26" sheetId="3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5" i="3" l="1"/>
  <c r="G10" i="3"/>
  <c r="G13" i="3"/>
  <c r="G12" i="3"/>
  <c r="I9" i="3" l="1"/>
  <c r="J9" i="3" s="1"/>
  <c r="C24" i="2" l="1"/>
  <c r="O8" i="2" l="1"/>
  <c r="O17" i="2" s="1"/>
  <c r="N22" i="2"/>
  <c r="N8" i="2"/>
  <c r="N10" i="2" s="1"/>
  <c r="N12" i="2"/>
  <c r="M8" i="2"/>
  <c r="M16" i="2" s="1"/>
  <c r="L8" i="2"/>
  <c r="L23" i="2" s="1"/>
  <c r="K8" i="2"/>
  <c r="K15" i="2" s="1"/>
  <c r="I15" i="2"/>
  <c r="I8" i="2"/>
  <c r="I21" i="2" s="1"/>
  <c r="I14" i="2"/>
  <c r="J8" i="2"/>
  <c r="J20" i="2" s="1"/>
  <c r="K7" i="2"/>
  <c r="K24" i="2" s="1"/>
  <c r="H8" i="2"/>
  <c r="H22" i="2" s="1"/>
  <c r="H21" i="2"/>
  <c r="F8" i="2"/>
  <c r="F19" i="2" s="1"/>
  <c r="F10" i="2"/>
  <c r="G8" i="2"/>
  <c r="G18" i="2" s="1"/>
  <c r="G21" i="2"/>
  <c r="E8" i="2"/>
  <c r="E18" i="2" s="1"/>
  <c r="E25" i="2"/>
  <c r="C8" i="2"/>
  <c r="C19" i="2" s="1"/>
  <c r="B9" i="3"/>
  <c r="B10" i="3"/>
  <c r="B14" i="3"/>
  <c r="B15" i="3"/>
  <c r="B13" i="3"/>
  <c r="B16" i="3"/>
  <c r="B12" i="3"/>
  <c r="D8" i="2"/>
  <c r="B11" i="3"/>
  <c r="J12" i="2" l="1"/>
  <c r="J13" i="2"/>
  <c r="M17" i="2"/>
  <c r="J25" i="2"/>
  <c r="H20" i="2"/>
  <c r="N23" i="2"/>
  <c r="J11" i="2"/>
  <c r="J22" i="2"/>
  <c r="M11" i="2"/>
  <c r="M23" i="2"/>
  <c r="D15" i="2"/>
  <c r="D25" i="2"/>
  <c r="C11" i="2"/>
  <c r="H18" i="2"/>
  <c r="C20" i="2"/>
  <c r="H13" i="2"/>
  <c r="O25" i="2"/>
  <c r="M18" i="2"/>
  <c r="C23" i="2"/>
  <c r="G16" i="2"/>
  <c r="L25" i="2"/>
  <c r="L22" i="2"/>
  <c r="C14" i="2"/>
  <c r="H14" i="2"/>
  <c r="G23" i="2"/>
  <c r="J14" i="2"/>
  <c r="L7" i="2"/>
  <c r="L24" i="2" s="1"/>
  <c r="L20" i="2"/>
  <c r="M13" i="2"/>
  <c r="G11" i="2"/>
  <c r="G17" i="2"/>
  <c r="K23" i="2"/>
  <c r="G14" i="3"/>
  <c r="G15" i="3" s="1"/>
  <c r="H15" i="3" s="1"/>
  <c r="C10" i="2"/>
  <c r="F23" i="2"/>
  <c r="H12" i="2"/>
  <c r="G14" i="2"/>
  <c r="J10" i="2"/>
  <c r="K14" i="2"/>
  <c r="L17" i="2"/>
  <c r="M14" i="2"/>
  <c r="O20" i="2"/>
  <c r="G19" i="2"/>
  <c r="L18" i="2"/>
  <c r="E19" i="2"/>
  <c r="G25" i="2"/>
  <c r="J21" i="2"/>
  <c r="D7" i="2"/>
  <c r="D24" i="2" s="1"/>
  <c r="E21" i="2"/>
  <c r="H11" i="2"/>
  <c r="G13" i="2"/>
  <c r="J19" i="2"/>
  <c r="K21" i="2"/>
  <c r="M20" i="2"/>
  <c r="N15" i="2"/>
  <c r="G12" i="2"/>
  <c r="C15" i="2"/>
  <c r="E12" i="2"/>
  <c r="H10" i="2"/>
  <c r="G20" i="2"/>
  <c r="J16" i="2"/>
  <c r="K11" i="2"/>
  <c r="M25" i="2"/>
  <c r="N18" i="2"/>
  <c r="G22" i="2"/>
  <c r="K22" i="2"/>
  <c r="H23" i="2"/>
  <c r="K16" i="2"/>
  <c r="C18" i="2"/>
  <c r="E16" i="2"/>
  <c r="H25" i="2"/>
  <c r="G15" i="2"/>
  <c r="J18" i="2"/>
  <c r="I23" i="2"/>
  <c r="K18" i="2"/>
  <c r="M12" i="2"/>
  <c r="N13" i="2"/>
  <c r="K12" i="2"/>
  <c r="L11" i="2"/>
  <c r="B17" i="3"/>
  <c r="C22" i="2"/>
  <c r="E23" i="2"/>
  <c r="I7" i="2"/>
  <c r="I24" i="2" s="1"/>
  <c r="G10" i="2"/>
  <c r="J23" i="2"/>
  <c r="I11" i="2"/>
  <c r="K17" i="2"/>
  <c r="M15" i="2"/>
  <c r="N17" i="2"/>
  <c r="O15" i="2"/>
  <c r="F13" i="2"/>
  <c r="D13" i="2"/>
  <c r="C16" i="2"/>
  <c r="E20" i="2"/>
  <c r="F15" i="2"/>
  <c r="H15" i="2"/>
  <c r="H7" i="2"/>
  <c r="H24" i="2" s="1"/>
  <c r="J15" i="2"/>
  <c r="I16" i="2"/>
  <c r="I13" i="2"/>
  <c r="K20" i="2"/>
  <c r="L14" i="2"/>
  <c r="M7" i="2"/>
  <c r="M24" i="2" s="1"/>
  <c r="M19" i="2"/>
  <c r="D22" i="2"/>
  <c r="O7" i="2"/>
  <c r="O24" i="2" s="1"/>
  <c r="O21" i="2"/>
  <c r="D11" i="2"/>
  <c r="O19" i="2"/>
  <c r="F25" i="2"/>
  <c r="O13" i="2"/>
  <c r="G7" i="2"/>
  <c r="G24" i="2" s="1"/>
  <c r="O18" i="2"/>
  <c r="F20" i="2"/>
  <c r="O14" i="2"/>
  <c r="E13" i="2"/>
  <c r="F22" i="2"/>
  <c r="O10" i="2"/>
  <c r="C12" i="2"/>
  <c r="F7" i="2"/>
  <c r="F24" i="2" s="1"/>
  <c r="E17" i="2"/>
  <c r="F21" i="2"/>
  <c r="I25" i="2"/>
  <c r="I19" i="2"/>
  <c r="L13" i="2"/>
  <c r="L15" i="2"/>
  <c r="N11" i="2"/>
  <c r="O23" i="2"/>
  <c r="D14" i="2"/>
  <c r="D10" i="2"/>
  <c r="C21" i="2"/>
  <c r="E11" i="2"/>
  <c r="E10" i="2"/>
  <c r="F18" i="2"/>
  <c r="H19" i="2"/>
  <c r="H16" i="2"/>
  <c r="J17" i="2"/>
  <c r="J7" i="2"/>
  <c r="J24" i="2" s="1"/>
  <c r="K25" i="2"/>
  <c r="K13" i="2"/>
  <c r="L16" i="2"/>
  <c r="M10" i="2"/>
  <c r="N19" i="2"/>
  <c r="O22" i="2"/>
  <c r="F14" i="2"/>
  <c r="O12" i="2"/>
  <c r="I17" i="2"/>
  <c r="I20" i="2"/>
  <c r="D17" i="2"/>
  <c r="D16" i="2"/>
  <c r="C13" i="2"/>
  <c r="F12" i="2"/>
  <c r="K10" i="2"/>
  <c r="L21" i="2"/>
  <c r="L19" i="2"/>
  <c r="M21" i="2"/>
  <c r="N20" i="2"/>
  <c r="N14" i="2"/>
  <c r="O16" i="2"/>
  <c r="D21" i="2"/>
  <c r="E7" i="2"/>
  <c r="E24" i="2" s="1"/>
  <c r="D23" i="2"/>
  <c r="F11" i="2"/>
  <c r="I12" i="2"/>
  <c r="L12" i="2"/>
  <c r="E15" i="2"/>
  <c r="D18" i="2"/>
  <c r="C25" i="2"/>
  <c r="C17" i="2"/>
  <c r="E14" i="2"/>
  <c r="F16" i="2"/>
  <c r="H17" i="2"/>
  <c r="I10" i="2"/>
  <c r="D19" i="2"/>
  <c r="K19" i="2"/>
  <c r="L10" i="2"/>
  <c r="N7" i="2"/>
  <c r="N24" i="2" s="1"/>
  <c r="M22" i="2"/>
  <c r="N16" i="2"/>
  <c r="N25" i="2"/>
  <c r="O11" i="2"/>
  <c r="F17" i="2"/>
  <c r="I22" i="2"/>
  <c r="I18" i="2"/>
  <c r="D20" i="2"/>
  <c r="D12" i="2"/>
  <c r="E22" i="2"/>
  <c r="N21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Beth Swetz</author>
  </authors>
  <commentList>
    <comment ref="B24" authorId="0" shapeId="0" xr:uid="{AC4947B3-BBA9-4C56-9C07-1ED2456A1DF5}">
      <text>
        <r>
          <rPr>
            <b/>
            <sz val="9"/>
            <color indexed="81"/>
            <rFont val="Tahoma"/>
            <charset val="1"/>
          </rPr>
          <t>Beth Swetz:</t>
        </r>
        <r>
          <rPr>
            <sz val="9"/>
            <color indexed="81"/>
            <rFont val="Tahoma"/>
            <charset val="1"/>
          </rPr>
          <t xml:space="preserve">
FPG family of 1 at 100%
</t>
        </r>
      </text>
    </comment>
  </commentList>
</comments>
</file>

<file path=xl/sharedStrings.xml><?xml version="1.0" encoding="utf-8"?>
<sst xmlns="http://schemas.openxmlformats.org/spreadsheetml/2006/main" count="108" uniqueCount="95">
  <si>
    <t>Family Size</t>
  </si>
  <si>
    <t>Community Mental Health for Central Michigan</t>
  </si>
  <si>
    <t>Notes:</t>
  </si>
  <si>
    <t>*Consumer's ability to pay is reassessed annually</t>
  </si>
  <si>
    <t>*No one will be denied access to services due to inability to pay</t>
  </si>
  <si>
    <t>*The FPG is updated annually by the Census Bureau</t>
  </si>
  <si>
    <t xml:space="preserve">*The federal sliding fee discount program falls under 42 USC 254g </t>
  </si>
  <si>
    <t>Sliding Fee Schedule</t>
  </si>
  <si>
    <t>Steps:</t>
  </si>
  <si>
    <t>1)</t>
  </si>
  <si>
    <t>2)</t>
  </si>
  <si>
    <t>3)</t>
  </si>
  <si>
    <t>*By authority conferred on the department of health and human services by sections 114,
818, and 842 of the mental health code, 1974 PA 258, MCL 330.1114, 330.1818, and
330.1842</t>
  </si>
  <si>
    <t>*R 330.8005, R 330.8239, R 330.8240, R 330.8242, and R 330.8279 of the Michigan
Administrative Code</t>
  </si>
  <si>
    <t>Poverty Level</t>
  </si>
  <si>
    <t>Base</t>
  </si>
  <si>
    <t>= 100% Poverty Level</t>
  </si>
  <si>
    <t>HIDE COLUMN</t>
  </si>
  <si>
    <t>Determine income</t>
  </si>
  <si>
    <t>Determine family size</t>
  </si>
  <si>
    <t>*Eligiblity is based solely on total income and family size</t>
  </si>
  <si>
    <t>Annual Min Income</t>
  </si>
  <si>
    <t>Annual Max Income</t>
  </si>
  <si>
    <t>Per Visit Ability to Pay Sliding Fee Schedule</t>
  </si>
  <si>
    <t>Use table to find per visit ability to pay</t>
  </si>
  <si>
    <t xml:space="preserve">0%-133.00% </t>
  </si>
  <si>
    <t>Base income/poverty level (133%)</t>
  </si>
  <si>
    <t>Qualifying Income as  Percent of Applicable Poverty Guidelines</t>
  </si>
  <si>
    <t>Percentage of Income Available for  Ability to Pay</t>
  </si>
  <si>
    <t>101-125%</t>
  </si>
  <si>
    <t>1. Over the Fed Pov Line</t>
  </si>
  <si>
    <t>126-150%</t>
  </si>
  <si>
    <t>151-175%</t>
  </si>
  <si>
    <t>3. Inc less base</t>
  </si>
  <si>
    <t xml:space="preserve">Income available for care </t>
  </si>
  <si>
    <t>176-200%</t>
  </si>
  <si>
    <t>201-225%</t>
  </si>
  <si>
    <t>5. annual ability to pay</t>
  </si>
  <si>
    <t>226-250%</t>
  </si>
  <si>
    <t>6.  monthly ability to pay</t>
  </si>
  <si>
    <t>251-275%</t>
  </si>
  <si>
    <t>7. Can bill up to the full monthly ATP at their 1st session and not exceeding the monthly ability to pay.</t>
  </si>
  <si>
    <t>For each additional person, add</t>
  </si>
  <si>
    <t>276-300%</t>
  </si>
  <si>
    <t>301-325%</t>
  </si>
  <si>
    <t>326-350%</t>
  </si>
  <si>
    <t>351-375%</t>
  </si>
  <si>
    <t>376-400%</t>
  </si>
  <si>
    <t>401%+</t>
  </si>
  <si>
    <t>Determine qualifying income</t>
  </si>
  <si>
    <t>Correlate family size with Federal poverty guideline to determine base level income</t>
  </si>
  <si>
    <t>Divide qualifying income by base level and multiply by 100%</t>
  </si>
  <si>
    <t>4)</t>
  </si>
  <si>
    <t>Subtract base level income 2) above, from qualifying income 1) above resulting in the income available for cost of care</t>
  </si>
  <si>
    <t>5)</t>
  </si>
  <si>
    <t>Correlate the qualifying income percentage to base income from 3) above to determine the percentage of income available for ability to pay based on chart</t>
  </si>
  <si>
    <t>6)</t>
  </si>
  <si>
    <t>Annual ability to pay will be the income available for care times the percentage of income available for ability to pay (4*5)</t>
  </si>
  <si>
    <t>7)</t>
  </si>
  <si>
    <t>Divide annual ability to pay by 12 for the monthly liability</t>
  </si>
  <si>
    <t>*Less than 133% of FPG, consumers qualify for medical assistance</t>
  </si>
  <si>
    <t>*Eligiblity is based solely on Gross income and family size</t>
  </si>
  <si>
    <t>*Related guidance:  HRSA Health Center Program, Chapter 9:  Sliding Fee discount Program under authority of:  Section 330(k)(3)(G) of the PHS Act; 42 CFR 51c.303(f), 42 CFR 51c.303(g), 42 CFR 51c.303(u), 42 CFR 56.303(f), 42 CFR 56.303(g), and 42 CFR 56.303(u)</t>
  </si>
  <si>
    <t>Add in DHHS 9/27/22 Michigan Administrative Code Part 8. Subpart 1.  R 330.8005, R330.8239, R330.8240, R330.8242 and R330.8279</t>
  </si>
  <si>
    <t>FPG133%</t>
  </si>
  <si>
    <t>Maximum per visit equals chart on first tab</t>
  </si>
  <si>
    <t>1) unhide all columns and rows</t>
  </si>
  <si>
    <t>3) update row 8 for annual maximum income to match column A</t>
  </si>
  <si>
    <t>4) update percentage ranges in row 5 based on formulas in rows 24 &amp; 25</t>
  </si>
  <si>
    <t>2) update column A for 133% of FPG for current year submission and cell A24 for 100% base for household of 1</t>
  </si>
  <si>
    <t>5) complete an example using the maximum income for a range to be sure it matches our income only calculation for the current year</t>
  </si>
  <si>
    <t>*the NHSC ATP is a per visit maximum based on assumption of one weekly session per month</t>
  </si>
  <si>
    <t>To update the following table:</t>
  </si>
  <si>
    <t>6) save file as a calculation spreadsheet to identify how it is updated</t>
  </si>
  <si>
    <t>7) Copy/paste  the SFS tab and save as the submission file to NHSC</t>
  </si>
  <si>
    <t>8) hide column A and rows 24 and 25</t>
  </si>
  <si>
    <t>9) protect workbook</t>
  </si>
  <si>
    <t>*The above table represents the weekly maximum liability assuming a weekly session at CMHCM</t>
  </si>
  <si>
    <t>Based on 2026 Federal Poverty Guidelines (FPG)</t>
  </si>
  <si>
    <t>133.01%-180.33%</t>
  </si>
  <si>
    <t>180.34%-227.67%</t>
  </si>
  <si>
    <t>227.68%-322.33%</t>
  </si>
  <si>
    <t>322.34%-369.67%</t>
  </si>
  <si>
    <t>369.68%-417.00%</t>
  </si>
  <si>
    <t>417.01%-464.33%</t>
  </si>
  <si>
    <t>464.34%-511.67%</t>
  </si>
  <si>
    <t>511.68%-559.00%</t>
  </si>
  <si>
    <t>559.01%-606.33%</t>
  </si>
  <si>
    <t>606.342%-653.67%</t>
  </si>
  <si>
    <t>653.68%-701.00%</t>
  </si>
  <si>
    <t>701.01%-748.33%</t>
  </si>
  <si>
    <t>EX:  family of 1 and $51,444 annual income</t>
  </si>
  <si>
    <t>2. find % in chart</t>
  </si>
  <si>
    <t>4. multiply 8% x 30,217</t>
  </si>
  <si>
    <t>Calculates accurately!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</si>
</sst>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$&quot;#,##0_);\(&quot;$&quot;#,##0\)"/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1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>
      <alignment vertical="top"/>
    </xf>
    <xf numFmtId="3" fontId="7" fillId="0" borderId="0" applyFont="0" applyFill="0" applyBorder="0" applyAlignment="0" applyProtection="0"/>
    <xf numFmtId="7" fontId="7" fillId="0" borderId="0" applyFont="0" applyFill="0" applyBorder="0" applyAlignment="0" applyProtection="0"/>
    <xf numFmtId="5" fontId="7" fillId="0" borderId="0" applyFont="0" applyFill="0" applyBorder="0" applyAlignment="0" applyProtection="0"/>
    <xf numFmtId="14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7" fillId="0" borderId="0" applyFont="0" applyFill="0" applyBorder="0" applyAlignment="0" applyProtection="0"/>
  </cellStyleXfs>
  <cellXfs count="77">
    <xf numFmtId="0" fontId="0" fillId="0" borderId="0" xfId="0"/>
    <xf numFmtId="164" fontId="0" fillId="0" borderId="0" xfId="1" applyNumberFormat="1" applyFont="1"/>
    <xf numFmtId="0" fontId="0" fillId="0" borderId="0" xfId="0" applyAlignment="1">
      <alignment horizontal="center" wrapText="1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9" fontId="0" fillId="0" borderId="0" xfId="2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9" fontId="2" fillId="0" borderId="0" xfId="2" applyFont="1" applyBorder="1" applyAlignment="1">
      <alignment horizontal="center"/>
    </xf>
    <xf numFmtId="0" fontId="2" fillId="0" borderId="0" xfId="0" applyFont="1" applyAlignment="1">
      <alignment horizontal="left" wrapText="1"/>
    </xf>
    <xf numFmtId="9" fontId="0" fillId="0" borderId="0" xfId="1" applyNumberFormat="1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44" fontId="0" fillId="0" borderId="0" xfId="0" applyNumberFormat="1"/>
    <xf numFmtId="10" fontId="0" fillId="0" borderId="0" xfId="2" applyNumberFormat="1" applyFont="1"/>
    <xf numFmtId="44" fontId="0" fillId="0" borderId="0" xfId="1" applyFont="1"/>
    <xf numFmtId="9" fontId="0" fillId="0" borderId="0" xfId="0" applyNumberFormat="1"/>
    <xf numFmtId="0" fontId="2" fillId="0" borderId="0" xfId="0" applyFont="1"/>
    <xf numFmtId="9" fontId="0" fillId="0" borderId="0" xfId="2" applyFont="1"/>
    <xf numFmtId="0" fontId="0" fillId="0" borderId="2" xfId="0" applyBorder="1" applyAlignment="1">
      <alignment horizontal="center" wrapText="1"/>
    </xf>
    <xf numFmtId="9" fontId="2" fillId="0" borderId="2" xfId="2" applyFont="1" applyBorder="1"/>
    <xf numFmtId="0" fontId="2" fillId="0" borderId="2" xfId="0" applyFont="1" applyBorder="1" applyAlignment="1">
      <alignment horizontal="center"/>
    </xf>
    <xf numFmtId="0" fontId="0" fillId="2" borderId="2" xfId="0" applyFill="1" applyBorder="1" applyAlignment="1">
      <alignment horizontal="center" wrapText="1"/>
    </xf>
    <xf numFmtId="0" fontId="2" fillId="0" borderId="5" xfId="0" applyFont="1" applyBorder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 wrapText="1"/>
    </xf>
    <xf numFmtId="164" fontId="0" fillId="3" borderId="0" xfId="1" applyNumberFormat="1" applyFont="1" applyFill="1"/>
    <xf numFmtId="44" fontId="0" fillId="3" borderId="0" xfId="0" applyNumberFormat="1" applyFill="1"/>
    <xf numFmtId="9" fontId="0" fillId="3" borderId="0" xfId="0" applyNumberFormat="1" applyFill="1"/>
    <xf numFmtId="9" fontId="0" fillId="3" borderId="0" xfId="2" applyFont="1" applyFill="1"/>
    <xf numFmtId="164" fontId="2" fillId="0" borderId="2" xfId="1" applyNumberFormat="1" applyFont="1" applyBorder="1" applyAlignment="1">
      <alignment horizontal="center"/>
    </xf>
    <xf numFmtId="164" fontId="2" fillId="0" borderId="5" xfId="1" applyNumberFormat="1" applyFont="1" applyBorder="1" applyAlignment="1">
      <alignment horizontal="center"/>
    </xf>
    <xf numFmtId="164" fontId="2" fillId="0" borderId="6" xfId="1" applyNumberFormat="1" applyFont="1" applyBorder="1" applyAlignment="1">
      <alignment horizontal="center"/>
    </xf>
    <xf numFmtId="164" fontId="0" fillId="3" borderId="5" xfId="1" applyNumberFormat="1" applyFont="1" applyFill="1" applyBorder="1"/>
    <xf numFmtId="0" fontId="0" fillId="3" borderId="8" xfId="0" quotePrefix="1" applyFill="1" applyBorder="1" applyAlignment="1">
      <alignment horizontal="left"/>
    </xf>
    <xf numFmtId="9" fontId="0" fillId="0" borderId="0" xfId="2" applyFont="1" applyFill="1" applyBorder="1"/>
    <xf numFmtId="9" fontId="0" fillId="0" borderId="0" xfId="2" applyFont="1" applyFill="1"/>
    <xf numFmtId="1" fontId="0" fillId="0" borderId="2" xfId="1" applyNumberFormat="1" applyFont="1" applyFill="1" applyBorder="1"/>
    <xf numFmtId="0" fontId="2" fillId="0" borderId="3" xfId="0" applyFont="1" applyBorder="1" applyAlignment="1">
      <alignment horizontal="center" wrapText="1"/>
    </xf>
    <xf numFmtId="0" fontId="0" fillId="0" borderId="0" xfId="0" applyAlignment="1">
      <alignment horizontal="right" wrapText="1"/>
    </xf>
    <xf numFmtId="44" fontId="0" fillId="0" borderId="0" xfId="1" applyFont="1" applyFill="1" applyBorder="1"/>
    <xf numFmtId="10" fontId="0" fillId="3" borderId="4" xfId="2" applyNumberFormat="1" applyFont="1" applyFill="1" applyBorder="1"/>
    <xf numFmtId="10" fontId="0" fillId="3" borderId="7" xfId="2" applyNumberFormat="1" applyFont="1" applyFill="1" applyBorder="1"/>
    <xf numFmtId="9" fontId="2" fillId="0" borderId="0" xfId="0" applyNumberFormat="1" applyFont="1" applyAlignment="1">
      <alignment horizontal="center"/>
    </xf>
    <xf numFmtId="9" fontId="0" fillId="0" borderId="0" xfId="2" applyFont="1" applyBorder="1"/>
    <xf numFmtId="0" fontId="0" fillId="0" borderId="9" xfId="0" applyBorder="1" applyAlignment="1">
      <alignment horizontal="center" wrapText="1"/>
    </xf>
    <xf numFmtId="164" fontId="0" fillId="0" borderId="10" xfId="1" applyNumberFormat="1" applyFont="1" applyBorder="1" applyAlignment="1">
      <alignment horizontal="center" wrapText="1"/>
    </xf>
    <xf numFmtId="164" fontId="0" fillId="0" borderId="0" xfId="1" applyNumberFormat="1" applyFont="1" applyBorder="1" applyAlignment="1">
      <alignment horizontal="center" wrapText="1"/>
    </xf>
    <xf numFmtId="164" fontId="0" fillId="0" borderId="9" xfId="1" applyNumberFormat="1" applyFont="1" applyBorder="1" applyAlignment="1">
      <alignment horizontal="center" wrapText="1"/>
    </xf>
    <xf numFmtId="164" fontId="0" fillId="0" borderId="10" xfId="1" applyNumberFormat="1" applyFont="1" applyBorder="1" applyAlignment="1">
      <alignment horizontal="center" vertical="center" wrapText="1"/>
    </xf>
    <xf numFmtId="164" fontId="3" fillId="0" borderId="0" xfId="1" applyNumberFormat="1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164" fontId="0" fillId="0" borderId="11" xfId="1" applyNumberFormat="1" applyFont="1" applyBorder="1" applyAlignment="1">
      <alignment horizontal="left"/>
    </xf>
    <xf numFmtId="164" fontId="0" fillId="0" borderId="0" xfId="0" applyNumberFormat="1" applyAlignment="1">
      <alignment horizontal="left"/>
    </xf>
    <xf numFmtId="9" fontId="0" fillId="0" borderId="1" xfId="0" applyNumberFormat="1" applyBorder="1" applyAlignment="1">
      <alignment horizontal="center"/>
    </xf>
    <xf numFmtId="9" fontId="0" fillId="0" borderId="11" xfId="2" applyFont="1" applyBorder="1" applyAlignment="1">
      <alignment horizontal="center"/>
    </xf>
    <xf numFmtId="164" fontId="3" fillId="0" borderId="0" xfId="0" applyNumberFormat="1" applyFont="1" applyAlignment="1">
      <alignment horizontal="left"/>
    </xf>
    <xf numFmtId="0" fontId="3" fillId="0" borderId="0" xfId="0" applyFont="1"/>
    <xf numFmtId="44" fontId="3" fillId="0" borderId="0" xfId="0" applyNumberFormat="1" applyFont="1"/>
    <xf numFmtId="0" fontId="0" fillId="0" borderId="1" xfId="0" applyBorder="1" applyAlignment="1">
      <alignment horizontal="center"/>
    </xf>
    <xf numFmtId="9" fontId="3" fillId="4" borderId="0" xfId="2" applyFont="1" applyFill="1" applyBorder="1" applyAlignment="1">
      <alignment horizontal="right"/>
    </xf>
    <xf numFmtId="0" fontId="0" fillId="4" borderId="1" xfId="0" applyFill="1" applyBorder="1" applyAlignment="1">
      <alignment horizontal="center"/>
    </xf>
    <xf numFmtId="44" fontId="3" fillId="0" borderId="0" xfId="0" applyNumberFormat="1" applyFont="1" applyAlignment="1">
      <alignment horizontal="left"/>
    </xf>
    <xf numFmtId="0" fontId="0" fillId="0" borderId="12" xfId="0" applyBorder="1" applyAlignment="1">
      <alignment horizontal="center" wrapText="1"/>
    </xf>
    <xf numFmtId="164" fontId="0" fillId="0" borderId="13" xfId="1" applyNumberFormat="1" applyFont="1" applyBorder="1" applyAlignment="1">
      <alignment horizontal="left"/>
    </xf>
    <xf numFmtId="0" fontId="0" fillId="0" borderId="12" xfId="0" applyBorder="1" applyAlignment="1">
      <alignment horizontal="center"/>
    </xf>
    <xf numFmtId="9" fontId="0" fillId="0" borderId="13" xfId="2" applyFont="1" applyBorder="1" applyAlignment="1">
      <alignment horizontal="center"/>
    </xf>
    <xf numFmtId="0" fontId="4" fillId="0" borderId="0" xfId="0" applyFont="1" applyAlignment="1">
      <alignment horizontal="left" wrapText="1"/>
    </xf>
    <xf numFmtId="164" fontId="0" fillId="0" borderId="0" xfId="1" applyNumberFormat="1" applyFont="1" applyAlignment="1">
      <alignment horizontal="left"/>
    </xf>
    <xf numFmtId="0" fontId="3" fillId="0" borderId="0" xfId="0" applyFont="1" applyAlignment="1">
      <alignment horizontal="left"/>
    </xf>
    <xf numFmtId="0" fontId="0" fillId="3" borderId="0" xfId="0" applyFill="1" applyAlignment="1">
      <alignment horizontal="center"/>
    </xf>
    <xf numFmtId="9" fontId="0" fillId="5" borderId="11" xfId="2" applyFont="1" applyFill="1" applyBorder="1" applyAlignment="1">
      <alignment horizontal="center"/>
    </xf>
    <xf numFmtId="9" fontId="0" fillId="0" borderId="11" xfId="2" applyFont="1" applyFill="1" applyBorder="1" applyAlignment="1">
      <alignment horizontal="center"/>
    </xf>
    <xf numFmtId="9" fontId="3" fillId="5" borderId="0" xfId="2" applyFont="1" applyFill="1" applyBorder="1" applyAlignment="1">
      <alignment horizontal="right" indent="1"/>
    </xf>
    <xf numFmtId="44" fontId="3" fillId="0" borderId="0" xfId="1" applyFont="1"/>
    <xf numFmtId="44" fontId="11" fillId="6" borderId="14" xfId="1" applyFont="1" applyFill="1" applyBorder="1"/>
    <xf numFmtId="0" fontId="0" fillId="0" borderId="0" xfId="0" applyAlignment="1">
      <alignment horizontal="left" wrapText="1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center"/>
    </xf>
  </cellXfs>
  <cellStyles count="21">
    <cellStyle name="Comma 2" xfId="20" xr:uid="{5B88F104-C586-454C-B992-F24A43830FB5}"/>
    <cellStyle name="Comma0" xfId="4" xr:uid="{DF952D8C-1914-4E6A-A4E4-371C8BF4624D}"/>
    <cellStyle name="Currency" xfId="1" builtinId="4"/>
    <cellStyle name="Currency 2" xfId="5" xr:uid="{B84C3C17-C5DC-4933-93C2-F3D34EB10E54}"/>
    <cellStyle name="Currency0" xfId="6" xr:uid="{74B48003-8779-4C43-81D6-8A5B5C56A658}"/>
    <cellStyle name="Date" xfId="7" xr:uid="{DEEDC438-B50B-44C9-8720-6248D37FBF28}"/>
    <cellStyle name="Fixed" xfId="8" xr:uid="{72C47A45-B413-4AED-BF9A-452C1297339E}"/>
    <cellStyle name="Heading 1 2" xfId="9" xr:uid="{EE927DD8-9D55-4DD0-ADC7-1E35C69610DD}"/>
    <cellStyle name="Heading 2 2" xfId="10" xr:uid="{F7B64622-465D-4CB4-BB1E-92217FBFC974}"/>
    <cellStyle name="Normal" xfId="0" builtinId="0"/>
    <cellStyle name="Normal 2" xfId="12" xr:uid="{864DC464-55BF-40F5-94A3-6A7A98FE74F7}"/>
    <cellStyle name="Normal 2 2" xfId="14" xr:uid="{83F06B1A-1644-41BD-A6B6-B6C8018B8388}"/>
    <cellStyle name="Normal 2 2 2" xfId="15" xr:uid="{431B22A7-0FD4-4FDF-9653-99A851661EEA}"/>
    <cellStyle name="Normal 2 3" xfId="16" xr:uid="{753E3C5C-347E-4594-8B2E-FD88B891250B}"/>
    <cellStyle name="Normal 3" xfId="13" xr:uid="{F2D1ABF8-C5D7-42BC-A821-D65E12F380C9}"/>
    <cellStyle name="Normal 4" xfId="17" xr:uid="{5D56F7A9-963F-4338-9383-320EBC854F14}"/>
    <cellStyle name="Normal 5" xfId="18" xr:uid="{FA43E012-C6E7-48EA-8132-96EFD202E7C8}"/>
    <cellStyle name="Normal 5 2" xfId="19" xr:uid="{03D95890-DCE8-4594-87E5-BC9FCDFBF787}"/>
    <cellStyle name="Normal 6" xfId="3" xr:uid="{1D51C73B-E11E-4087-B46A-DABF381E97B4}"/>
    <cellStyle name="Percent" xfId="2" builtinId="5"/>
    <cellStyle name="Total 2" xfId="11" xr:uid="{8D1A1AB7-5A19-4D00-A04F-21A321BA44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90E0E-3447-4786-9868-5403A181D62D}">
  <dimension ref="A1:A10"/>
  <sheetViews>
    <sheetView workbookViewId="0">
      <selection activeCell="A11" sqref="A11"/>
    </sheetView>
  </sheetViews>
  <sheetFormatPr defaultRowHeight="14.4" x14ac:dyDescent="0.3"/>
  <sheetData>
    <row r="1" spans="1:1" x14ac:dyDescent="0.3">
      <c r="A1" t="s">
        <v>72</v>
      </c>
    </row>
    <row r="2" spans="1:1" x14ac:dyDescent="0.3">
      <c r="A2" t="s">
        <v>66</v>
      </c>
    </row>
    <row r="3" spans="1:1" x14ac:dyDescent="0.3">
      <c r="A3" t="s">
        <v>69</v>
      </c>
    </row>
    <row r="4" spans="1:1" x14ac:dyDescent="0.3">
      <c r="A4" t="s">
        <v>67</v>
      </c>
    </row>
    <row r="5" spans="1:1" x14ac:dyDescent="0.3">
      <c r="A5" t="s">
        <v>68</v>
      </c>
    </row>
    <row r="6" spans="1:1" x14ac:dyDescent="0.3">
      <c r="A6" t="s">
        <v>70</v>
      </c>
    </row>
    <row r="7" spans="1:1" x14ac:dyDescent="0.3">
      <c r="A7" t="s">
        <v>73</v>
      </c>
    </row>
    <row r="8" spans="1:1" x14ac:dyDescent="0.3">
      <c r="A8" t="s">
        <v>74</v>
      </c>
    </row>
    <row r="9" spans="1:1" x14ac:dyDescent="0.3">
      <c r="A9" t="s">
        <v>75</v>
      </c>
    </row>
    <row r="10" spans="1:1" x14ac:dyDescent="0.3">
      <c r="A10" t="s">
        <v>76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D9C0C-E773-4C74-84A1-63B7E065586C}">
  <dimension ref="A1:BO67"/>
  <sheetViews>
    <sheetView tabSelected="1" topLeftCell="B1" workbookViewId="0">
      <selection activeCell="F8" sqref="F8 A13"/>
    </sheetView>
  </sheetViews>
  <sheetFormatPr defaultRowHeight="14.4" x14ac:dyDescent="0.3"/>
  <cols>
    <col min="1" max="1" width="12.5546875" style="22" hidden="1" customWidth="1"/>
    <col min="2" max="2" width="18.6640625" style="2" customWidth="1"/>
    <col min="3" max="3" width="16.109375" style="1" customWidth="1"/>
    <col min="4" max="15" width="16.109375" customWidth="1"/>
    <col min="16" max="16" width="10.88671875" bestFit="1" customWidth="1"/>
    <col min="17" max="17" width="11.33203125" customWidth="1"/>
    <col min="18" max="18" width="9.109375" customWidth="1"/>
    <col min="20" max="20" width="13.88671875" bestFit="1" customWidth="1"/>
    <col min="21" max="21" width="12.5546875" bestFit="1" customWidth="1"/>
    <col min="22" max="24" width="11.5546875" bestFit="1" customWidth="1"/>
    <col min="25" max="25" width="12.33203125" bestFit="1" customWidth="1"/>
    <col min="26" max="28" width="11.5546875" bestFit="1" customWidth="1"/>
    <col min="29" max="29" width="10.5546875" bestFit="1" customWidth="1"/>
    <col min="30" max="32" width="11.5546875" bestFit="1" customWidth="1"/>
    <col min="33" max="39" width="11.5546875" customWidth="1"/>
    <col min="40" max="45" width="12.5546875" bestFit="1" customWidth="1"/>
    <col min="46" max="54" width="11.5546875" bestFit="1" customWidth="1"/>
    <col min="55" max="57" width="12.5546875" bestFit="1" customWidth="1"/>
    <col min="58" max="60" width="11.5546875" bestFit="1" customWidth="1"/>
    <col min="61" max="61" width="10.5546875" bestFit="1" customWidth="1"/>
  </cols>
  <sheetData>
    <row r="1" spans="1:67" x14ac:dyDescent="0.3">
      <c r="B1" s="15" t="s">
        <v>1</v>
      </c>
      <c r="C1" s="15"/>
      <c r="D1" s="15"/>
      <c r="E1" s="15"/>
      <c r="F1" s="15"/>
      <c r="G1" s="15"/>
      <c r="H1" s="15"/>
    </row>
    <row r="2" spans="1:67" x14ac:dyDescent="0.3">
      <c r="B2" s="15" t="s">
        <v>7</v>
      </c>
      <c r="C2" s="15"/>
      <c r="D2" s="15"/>
      <c r="E2" s="15"/>
      <c r="F2" s="15"/>
      <c r="G2" s="15"/>
      <c r="H2" s="15"/>
    </row>
    <row r="3" spans="1:67" x14ac:dyDescent="0.3">
      <c r="B3" s="15" t="s">
        <v>78</v>
      </c>
      <c r="C3" s="15"/>
      <c r="D3" s="15"/>
      <c r="E3" s="15"/>
      <c r="F3" s="15"/>
      <c r="G3" s="15"/>
      <c r="H3" s="15"/>
    </row>
    <row r="4" spans="1:67" x14ac:dyDescent="0.3">
      <c r="B4" s="4"/>
      <c r="C4" s="4"/>
      <c r="D4" s="4"/>
      <c r="E4" s="4"/>
      <c r="F4" s="4"/>
      <c r="G4" s="4"/>
      <c r="H4" s="4"/>
    </row>
    <row r="5" spans="1:67" x14ac:dyDescent="0.3">
      <c r="B5" s="15" t="s">
        <v>23</v>
      </c>
      <c r="C5"/>
    </row>
    <row r="6" spans="1:67" x14ac:dyDescent="0.3">
      <c r="B6" s="18" t="s">
        <v>14</v>
      </c>
      <c r="C6" s="19" t="s">
        <v>25</v>
      </c>
      <c r="D6" s="19" t="s">
        <v>79</v>
      </c>
      <c r="E6" s="19" t="s">
        <v>80</v>
      </c>
      <c r="F6" s="19" t="s">
        <v>81</v>
      </c>
      <c r="G6" s="19" t="s">
        <v>82</v>
      </c>
      <c r="H6" s="19" t="s">
        <v>83</v>
      </c>
      <c r="I6" s="19" t="s">
        <v>84</v>
      </c>
      <c r="J6" s="19" t="s">
        <v>85</v>
      </c>
      <c r="K6" s="21" t="s">
        <v>86</v>
      </c>
      <c r="L6" s="21" t="s">
        <v>87</v>
      </c>
      <c r="M6" s="21" t="s">
        <v>88</v>
      </c>
      <c r="N6" s="21" t="s">
        <v>89</v>
      </c>
      <c r="O6" s="19" t="s">
        <v>90</v>
      </c>
    </row>
    <row r="7" spans="1:67" x14ac:dyDescent="0.3">
      <c r="A7" s="68" t="s">
        <v>64</v>
      </c>
      <c r="B7" s="18" t="s">
        <v>21</v>
      </c>
      <c r="C7" s="28">
        <v>0</v>
      </c>
      <c r="D7" s="28">
        <f>C8+1</f>
        <v>21227.800000000003</v>
      </c>
      <c r="E7" s="28">
        <f>D8+1</f>
        <v>28782.2</v>
      </c>
      <c r="F7" s="28">
        <f t="shared" ref="F7:O7" si="0">E8+1</f>
        <v>36336.6</v>
      </c>
      <c r="G7" s="28">
        <f t="shared" si="0"/>
        <v>51445.4</v>
      </c>
      <c r="H7" s="28">
        <f t="shared" si="0"/>
        <v>58999.8</v>
      </c>
      <c r="I7" s="28">
        <f t="shared" si="0"/>
        <v>66554.2</v>
      </c>
      <c r="J7" s="28">
        <f t="shared" si="0"/>
        <v>74108.600000000006</v>
      </c>
      <c r="K7" s="29">
        <f t="shared" si="0"/>
        <v>81663</v>
      </c>
      <c r="L7" s="29">
        <f t="shared" si="0"/>
        <v>89217.400000000009</v>
      </c>
      <c r="M7" s="29">
        <f t="shared" si="0"/>
        <v>96771.8</v>
      </c>
      <c r="N7" s="29">
        <f t="shared" si="0"/>
        <v>104326.20000000001</v>
      </c>
      <c r="O7" s="28">
        <f t="shared" si="0"/>
        <v>111880.6</v>
      </c>
    </row>
    <row r="8" spans="1:67" x14ac:dyDescent="0.3">
      <c r="A8" s="22" t="s">
        <v>17</v>
      </c>
      <c r="B8" s="18" t="s">
        <v>22</v>
      </c>
      <c r="C8" s="28">
        <f>+A10</f>
        <v>21226.800000000003</v>
      </c>
      <c r="D8" s="28">
        <f>+A11</f>
        <v>28781.200000000001</v>
      </c>
      <c r="E8" s="28">
        <f>+A12</f>
        <v>36335.599999999999</v>
      </c>
      <c r="F8" s="28">
        <f>+A14</f>
        <v>51444.4</v>
      </c>
      <c r="G8" s="28">
        <f>+A15</f>
        <v>58998.8</v>
      </c>
      <c r="H8" s="28">
        <f>+A16</f>
        <v>66553.2</v>
      </c>
      <c r="I8" s="28">
        <f>+A17</f>
        <v>74107.600000000006</v>
      </c>
      <c r="J8" s="28">
        <f>+A18</f>
        <v>81662</v>
      </c>
      <c r="K8" s="28">
        <f>+A19</f>
        <v>89216.400000000009</v>
      </c>
      <c r="L8" s="30">
        <f>+A20</f>
        <v>96770.8</v>
      </c>
      <c r="M8" s="30">
        <f>+A21</f>
        <v>104325.20000000001</v>
      </c>
      <c r="N8" s="30">
        <f>+A22</f>
        <v>111879.6</v>
      </c>
      <c r="O8" s="28">
        <f>+A23</f>
        <v>119434</v>
      </c>
    </row>
    <row r="9" spans="1:67" s="2" customFormat="1" x14ac:dyDescent="0.3">
      <c r="A9" s="23" t="s">
        <v>15</v>
      </c>
      <c r="B9" s="36" t="s">
        <v>0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AG9" s="13"/>
    </row>
    <row r="10" spans="1:67" x14ac:dyDescent="0.3">
      <c r="A10" s="24">
        <v>21226.800000000003</v>
      </c>
      <c r="B10" s="10">
        <v>1</v>
      </c>
      <c r="C10" s="35">
        <f>IF(C$8/$A10&lt;1.01,0,IF(AND(C$8/$A10&gt;1,C$8/$A10&lt;1.26),0.03,IF(AND(C$8/$A10&gt;1.26,C$8/$A10&lt;1.51),0.04,IF(AND(C$8/$A10&gt;1.5,C$8/$A10&lt;1.76),0.05,IF(AND(C$8/$A10&gt;1.75,C$8/$A10&lt;2.01),0.06,IF(AND(C$8/$A10&gt;2.01,C$8/$A10&lt;2.26),0.07,IF(AND(C$8/$A10&gt;2.25,C$8/$A10&lt;2.51),0.08,IF(AND(C$8/$A10&gt;2.5,C$8/$A10&lt;2.76),0.09,IF(AND(C$8/$A10&gt;2.75,C$8/$A10&lt;3.01),0.1,IF(AND(C$8/$A10&gt;3,C$8/$A10&lt;3.26),0.11,IF(AND(C$8/$A10&gt;3.25,C$8/$A10&lt;3.51),0.12,IF(AND(C$8/$A10&gt;3.5,C$8/$A10&lt;3.76),0.13,IF(AND(C$8/$A10&gt;3.75,C$8/$A10&lt;4.01),0.14,IF(C$8/$A10&gt;4,0.15))))))))))))))*(C$8-$A10)/12/4</f>
        <v>0</v>
      </c>
      <c r="D10" s="35">
        <f t="shared" ref="D10:O23" si="1">IF(D$8/$A10&lt;1.01,0,IF(AND(D$8/$A10&gt;1,D$8/$A10&lt;1.26),0.03,IF(AND(D$8/$A10&gt;1.26,D$8/$A10&lt;1.51),0.04,IF(AND(D$8/$A10&gt;1.5,D$8/$A10&lt;1.76),0.05,IF(AND(D$8/$A10&gt;1.75,D$8/$A10&lt;2.01),0.06,IF(AND(D$8/$A10&gt;2.01,D$8/$A10&lt;2.26),0.07,IF(AND(D$8/$A10&gt;2.25,D$8/$A10&lt;2.51),0.08,IF(AND(D$8/$A10&gt;2.5,D$8/$A10&lt;2.76),0.09,IF(AND(D$8/$A10&gt;2.75,D$8/$A10&lt;3.01),0.1,IF(AND(D$8/$A10&gt;3,D$8/$A10&lt;3.26),0.11,IF(AND(D$8/$A10&gt;3.25,D$8/$A10&lt;3.51),0.12,IF(AND(D$8/$A10&gt;3.5,D$8/$A10&lt;3.76),0.13,IF(AND(D$8/$A10&gt;3.75,D$8/$A10&lt;4.01),0.14,IF(D$8/$A10&gt;4,0.15))))))))))))))*(D$8-$A10)/12/4</f>
        <v>6.2953333333333319</v>
      </c>
      <c r="E10" s="35">
        <f t="shared" si="1"/>
        <v>15.73833333333333</v>
      </c>
      <c r="F10" s="35">
        <f>IF(F$8/$A10&lt;1.01,0,IF(AND(F$8/$A10&gt;1,F$8/$A10&lt;1.26),0.03,IF(AND(F$8/$A10&gt;1.26,F$8/$A10&lt;1.51),0.04,IF(AND(F$8/$A10&gt;1.5,F$8/$A10&lt;1.76),0.05,IF(AND(F$8/$A10&gt;1.75,F$8/$A10&lt;2.01),0.06,IF(AND(F$8/$A10&gt;2.01,F$8/$A10&lt;2.26),0.07,IF(AND(F$8/$A10&gt;2.25,F$8/$A10&lt;2.51),0.08,IF(AND(F$8/$A10&gt;2.5,F$8/$A10&lt;2.76),0.09,IF(AND(F$8/$A10&gt;2.75,F$8/$A10&lt;3.01),0.1,IF(AND(F$8/$A10&gt;3,F$8/$A10&lt;3.26),0.11,IF(AND(F$8/$A10&gt;3.25,F$8/$A10&lt;3.51),0.12,IF(AND(F$8/$A10&gt;3.5,F$8/$A10&lt;3.76),0.13,IF(AND(F$8/$A10&gt;3.75,F$8/$A10&lt;4.01),0.14,IF(F$8/$A10&gt;4,0.15))))))))))))))*(F$8-$A10)/12/4</f>
        <v>50.362666666666662</v>
      </c>
      <c r="G10" s="35">
        <f t="shared" si="1"/>
        <v>78.691666666666677</v>
      </c>
      <c r="H10" s="35">
        <f t="shared" si="1"/>
        <v>103.87299999999999</v>
      </c>
      <c r="I10" s="35">
        <f t="shared" si="1"/>
        <v>132.202</v>
      </c>
      <c r="J10" s="35">
        <f t="shared" si="1"/>
        <v>176.26933333333332</v>
      </c>
      <c r="K10" s="35">
        <f t="shared" si="1"/>
        <v>212.4675</v>
      </c>
      <c r="L10" s="35">
        <f t="shared" si="1"/>
        <v>236.07500000000002</v>
      </c>
      <c r="M10" s="35">
        <f t="shared" si="1"/>
        <v>259.6825</v>
      </c>
      <c r="N10" s="35">
        <f t="shared" si="1"/>
        <v>283.29000000000002</v>
      </c>
      <c r="O10" s="35">
        <f t="shared" si="1"/>
        <v>306.89749999999998</v>
      </c>
    </row>
    <row r="11" spans="1:67" x14ac:dyDescent="0.3">
      <c r="A11" s="24">
        <v>28781.200000000001</v>
      </c>
      <c r="B11" s="10">
        <v>2</v>
      </c>
      <c r="C11" s="35">
        <f t="shared" ref="C11:C23" si="2">IF(C$8/$A11&lt;1.01,0,IF(AND(C$8/$A11&gt;1,C$8/$A11&lt;1.26),0.03,IF(AND(C$8/$A11&gt;1.26,C$8/$A11&lt;1.51),0.04,IF(AND(C$8/$A11&gt;1.5,C$8/$A11&lt;1.76),0.05,IF(AND(C$8/$A11&gt;1.75,C$8/$A11&lt;2.01),0.06,IF(AND(C$8/$A11&gt;2.01,C$8/$A11&lt;2.26),0.07,IF(AND(C$8/$A11&gt;2.25,C$8/$A11&lt;2.51),0.08,IF(AND(C$8/$A11&gt;2.5,C$8/$A11&lt;2.76),0.09,IF(AND(C$8/$A11&gt;2.75,C$8/$A11&lt;3.01),0.1,IF(AND(C$8/$A11&gt;3,C$8/$A11&lt;3.26),0.11,IF(AND(C$8/$A11&gt;3.25,C$8/$A11&lt;3.51),0.12,IF(AND(C$8/$A11&gt;3.5,C$8/$A11&lt;3.76),0.13,IF(AND(C$8/$A11&gt;3.75,C$8/$A11&lt;4.01),0.14,IF(C$8/$A11&gt;4,0.15))))))))))))))*(C$8-$A11)/12/4</f>
        <v>0</v>
      </c>
      <c r="D11" s="35">
        <f t="shared" si="1"/>
        <v>0</v>
      </c>
      <c r="E11" s="35">
        <f t="shared" si="1"/>
        <v>6.2953333333333319</v>
      </c>
      <c r="F11" s="35">
        <f t="shared" si="1"/>
        <v>28.328999999999997</v>
      </c>
      <c r="G11" s="35">
        <f t="shared" si="1"/>
        <v>44.067333333333345</v>
      </c>
      <c r="H11" s="35">
        <f t="shared" si="1"/>
        <v>62.95333333333334</v>
      </c>
      <c r="I11" s="35">
        <f t="shared" si="1"/>
        <v>84.987000000000009</v>
      </c>
      <c r="J11" s="35">
        <f t="shared" si="1"/>
        <v>110.16833333333335</v>
      </c>
      <c r="K11" s="35">
        <f t="shared" si="1"/>
        <v>138.49733333333336</v>
      </c>
      <c r="L11" s="35">
        <f t="shared" si="1"/>
        <v>169.97400000000002</v>
      </c>
      <c r="M11" s="35">
        <f t="shared" si="1"/>
        <v>204.59833333333339</v>
      </c>
      <c r="N11" s="35">
        <f t="shared" si="1"/>
        <v>242.37033333333338</v>
      </c>
      <c r="O11" s="35">
        <f t="shared" si="1"/>
        <v>283.29000000000002</v>
      </c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</row>
    <row r="12" spans="1:67" x14ac:dyDescent="0.3">
      <c r="A12" s="24">
        <v>36335.599999999999</v>
      </c>
      <c r="B12" s="10">
        <v>3</v>
      </c>
      <c r="C12" s="35">
        <f t="shared" si="2"/>
        <v>0</v>
      </c>
      <c r="D12" s="35">
        <f t="shared" si="1"/>
        <v>0</v>
      </c>
      <c r="E12" s="35">
        <f t="shared" si="1"/>
        <v>0</v>
      </c>
      <c r="F12" s="35">
        <f t="shared" si="1"/>
        <v>12.590666666666669</v>
      </c>
      <c r="G12" s="35">
        <f t="shared" si="1"/>
        <v>23.607500000000005</v>
      </c>
      <c r="H12" s="35">
        <f t="shared" si="1"/>
        <v>37.771999999999998</v>
      </c>
      <c r="I12" s="35">
        <f t="shared" si="1"/>
        <v>55.084166666666682</v>
      </c>
      <c r="J12" s="35">
        <f t="shared" si="1"/>
        <v>66.101000000000013</v>
      </c>
      <c r="K12" s="35">
        <f t="shared" si="1"/>
        <v>88.134666666666689</v>
      </c>
      <c r="L12" s="35">
        <f t="shared" si="1"/>
        <v>113.31600000000002</v>
      </c>
      <c r="M12" s="35">
        <f t="shared" si="1"/>
        <v>141.64500000000001</v>
      </c>
      <c r="N12" s="35">
        <f t="shared" si="1"/>
        <v>173.12166666666667</v>
      </c>
      <c r="O12" s="35">
        <f t="shared" si="1"/>
        <v>207.74599999999998</v>
      </c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</row>
    <row r="13" spans="1:67" x14ac:dyDescent="0.3">
      <c r="A13" s="24">
        <v>43890</v>
      </c>
      <c r="B13" s="10">
        <v>4</v>
      </c>
      <c r="C13" s="35">
        <f t="shared" si="2"/>
        <v>0</v>
      </c>
      <c r="D13" s="35">
        <f t="shared" si="1"/>
        <v>0</v>
      </c>
      <c r="E13" s="35">
        <f t="shared" si="1"/>
        <v>0</v>
      </c>
      <c r="F13" s="35">
        <f t="shared" si="1"/>
        <v>4.7215000000000007</v>
      </c>
      <c r="G13" s="35">
        <f t="shared" si="1"/>
        <v>12.590666666666669</v>
      </c>
      <c r="H13" s="35">
        <f t="shared" si="1"/>
        <v>23.607499999999998</v>
      </c>
      <c r="I13" s="35">
        <f t="shared" si="1"/>
        <v>31.476666666666674</v>
      </c>
      <c r="J13" s="35">
        <f t="shared" si="1"/>
        <v>47.214999999999996</v>
      </c>
      <c r="K13" s="35">
        <f t="shared" si="1"/>
        <v>66.101000000000013</v>
      </c>
      <c r="L13" s="35">
        <f t="shared" si="1"/>
        <v>77.117833333333337</v>
      </c>
      <c r="M13" s="35">
        <f t="shared" si="1"/>
        <v>100.72533333333335</v>
      </c>
      <c r="N13" s="35">
        <f t="shared" si="1"/>
        <v>127.48050000000001</v>
      </c>
      <c r="O13" s="35">
        <f t="shared" si="1"/>
        <v>141.64500000000001</v>
      </c>
      <c r="AG13" s="14"/>
      <c r="AI13" s="14"/>
      <c r="AJ13" s="14"/>
      <c r="AK13" s="16"/>
      <c r="AL13" s="14"/>
      <c r="AM13" s="14"/>
      <c r="AN13" s="16"/>
      <c r="AO13" s="16"/>
      <c r="AP13" s="14"/>
      <c r="AQ13" s="14"/>
      <c r="AR13" s="16"/>
      <c r="AS13" s="16"/>
      <c r="AT13" s="16"/>
      <c r="AU13" s="14"/>
      <c r="AV13" s="14"/>
      <c r="AW13" s="16"/>
      <c r="AX13" s="16"/>
      <c r="AY13" s="16"/>
      <c r="AZ13" s="16"/>
      <c r="BA13" s="14"/>
      <c r="BB13" s="14"/>
      <c r="BC13" s="16"/>
      <c r="BD13" s="16"/>
      <c r="BE13" s="16"/>
      <c r="BF13" s="16"/>
      <c r="BG13" s="16"/>
      <c r="BH13" s="14"/>
      <c r="BI13" s="14"/>
      <c r="BJ13" s="16"/>
      <c r="BK13" s="16"/>
      <c r="BL13" s="16"/>
      <c r="BM13" s="16"/>
      <c r="BN13" s="16"/>
      <c r="BO13" s="16"/>
    </row>
    <row r="14" spans="1:67" x14ac:dyDescent="0.3">
      <c r="A14" s="24">
        <v>51444.4</v>
      </c>
      <c r="B14" s="10">
        <v>5</v>
      </c>
      <c r="C14" s="35">
        <f t="shared" si="2"/>
        <v>0</v>
      </c>
      <c r="D14" s="35">
        <f t="shared" si="1"/>
        <v>0</v>
      </c>
      <c r="E14" s="35">
        <f t="shared" si="1"/>
        <v>0</v>
      </c>
      <c r="F14" s="35">
        <f t="shared" si="1"/>
        <v>0</v>
      </c>
      <c r="G14" s="35">
        <f t="shared" si="1"/>
        <v>4.7215000000000007</v>
      </c>
      <c r="H14" s="35">
        <f t="shared" si="1"/>
        <v>12.590666666666664</v>
      </c>
      <c r="I14" s="35">
        <f t="shared" si="1"/>
        <v>18.886000000000006</v>
      </c>
      <c r="J14" s="35">
        <f t="shared" si="1"/>
        <v>31.47666666666667</v>
      </c>
      <c r="K14" s="35">
        <f t="shared" si="1"/>
        <v>39.345833333333339</v>
      </c>
      <c r="L14" s="35">
        <f t="shared" si="1"/>
        <v>56.657999999999994</v>
      </c>
      <c r="M14" s="35">
        <f t="shared" si="1"/>
        <v>77.117833333333351</v>
      </c>
      <c r="N14" s="35">
        <f t="shared" si="1"/>
        <v>88.134666666666689</v>
      </c>
      <c r="O14" s="35">
        <f t="shared" si="1"/>
        <v>113.31600000000002</v>
      </c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</row>
    <row r="15" spans="1:67" x14ac:dyDescent="0.3">
      <c r="A15" s="24">
        <v>58998.8</v>
      </c>
      <c r="B15" s="10">
        <v>6</v>
      </c>
      <c r="C15" s="35">
        <f t="shared" si="2"/>
        <v>0</v>
      </c>
      <c r="D15" s="35">
        <f t="shared" si="1"/>
        <v>0</v>
      </c>
      <c r="E15" s="35">
        <f t="shared" si="1"/>
        <v>0</v>
      </c>
      <c r="F15" s="35">
        <f t="shared" si="1"/>
        <v>0</v>
      </c>
      <c r="G15" s="35">
        <f t="shared" si="1"/>
        <v>0</v>
      </c>
      <c r="H15" s="35">
        <f t="shared" si="1"/>
        <v>4.7214999999999963</v>
      </c>
      <c r="I15" s="35">
        <f t="shared" si="1"/>
        <v>9.4430000000000014</v>
      </c>
      <c r="J15" s="35">
        <f t="shared" si="1"/>
        <v>18.885999999999999</v>
      </c>
      <c r="K15" s="35">
        <f t="shared" si="1"/>
        <v>31.476666666666674</v>
      </c>
      <c r="L15" s="35">
        <f t="shared" si="1"/>
        <v>39.345833333333339</v>
      </c>
      <c r="M15" s="35">
        <f t="shared" si="1"/>
        <v>56.658000000000008</v>
      </c>
      <c r="N15" s="35">
        <f t="shared" si="1"/>
        <v>66.100999999999999</v>
      </c>
      <c r="O15" s="35">
        <f t="shared" si="1"/>
        <v>88.134666666666661</v>
      </c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</row>
    <row r="16" spans="1:67" x14ac:dyDescent="0.3">
      <c r="A16" s="24">
        <v>66553.2</v>
      </c>
      <c r="B16" s="10">
        <v>7</v>
      </c>
      <c r="C16" s="35">
        <f t="shared" si="2"/>
        <v>0</v>
      </c>
      <c r="D16" s="35">
        <f t="shared" si="1"/>
        <v>0</v>
      </c>
      <c r="E16" s="35">
        <f t="shared" si="1"/>
        <v>0</v>
      </c>
      <c r="F16" s="35">
        <f t="shared" si="1"/>
        <v>0</v>
      </c>
      <c r="G16" s="35">
        <f t="shared" si="1"/>
        <v>0</v>
      </c>
      <c r="H16" s="35">
        <f t="shared" si="1"/>
        <v>0</v>
      </c>
      <c r="I16" s="35">
        <f t="shared" si="1"/>
        <v>4.7215000000000051</v>
      </c>
      <c r="J16" s="35">
        <f t="shared" si="1"/>
        <v>9.4430000000000014</v>
      </c>
      <c r="K16" s="35">
        <f t="shared" si="1"/>
        <v>18.88600000000001</v>
      </c>
      <c r="L16" s="35">
        <f t="shared" si="1"/>
        <v>25.181333333333338</v>
      </c>
      <c r="M16" s="35">
        <f t="shared" si="1"/>
        <v>39.345833333333353</v>
      </c>
      <c r="N16" s="35">
        <f t="shared" si="1"/>
        <v>47.215000000000011</v>
      </c>
      <c r="O16" s="35">
        <f t="shared" si="1"/>
        <v>66.100999999999999</v>
      </c>
    </row>
    <row r="17" spans="1:62" x14ac:dyDescent="0.3">
      <c r="A17" s="24">
        <v>74107.600000000006</v>
      </c>
      <c r="B17" s="17">
        <v>8</v>
      </c>
      <c r="C17" s="35">
        <f t="shared" si="2"/>
        <v>0</v>
      </c>
      <c r="D17" s="35">
        <f t="shared" si="1"/>
        <v>0</v>
      </c>
      <c r="E17" s="35">
        <f t="shared" si="1"/>
        <v>0</v>
      </c>
      <c r="F17" s="35">
        <f t="shared" si="1"/>
        <v>0</v>
      </c>
      <c r="G17" s="35">
        <f t="shared" si="1"/>
        <v>0</v>
      </c>
      <c r="H17" s="35">
        <f t="shared" si="1"/>
        <v>0</v>
      </c>
      <c r="I17" s="35">
        <f t="shared" si="1"/>
        <v>0</v>
      </c>
      <c r="J17" s="35">
        <f t="shared" si="1"/>
        <v>4.7214999999999963</v>
      </c>
      <c r="K17" s="35">
        <f t="shared" si="1"/>
        <v>9.4430000000000014</v>
      </c>
      <c r="L17" s="35">
        <f t="shared" si="1"/>
        <v>18.885999999999999</v>
      </c>
      <c r="M17" s="35">
        <f t="shared" si="1"/>
        <v>25.181333333333338</v>
      </c>
      <c r="N17" s="35">
        <f t="shared" si="1"/>
        <v>31.47666666666667</v>
      </c>
      <c r="O17" s="35">
        <f t="shared" si="1"/>
        <v>47.214999999999996</v>
      </c>
    </row>
    <row r="18" spans="1:62" x14ac:dyDescent="0.3">
      <c r="A18" s="24">
        <v>81662</v>
      </c>
      <c r="B18" s="17">
        <v>9</v>
      </c>
      <c r="C18" s="35">
        <f t="shared" si="2"/>
        <v>0</v>
      </c>
      <c r="D18" s="35">
        <f t="shared" si="1"/>
        <v>0</v>
      </c>
      <c r="E18" s="35">
        <f t="shared" si="1"/>
        <v>0</v>
      </c>
      <c r="F18" s="35">
        <f t="shared" si="1"/>
        <v>0</v>
      </c>
      <c r="G18" s="35">
        <f t="shared" si="1"/>
        <v>0</v>
      </c>
      <c r="H18" s="35">
        <f t="shared" si="1"/>
        <v>0</v>
      </c>
      <c r="I18" s="35">
        <f t="shared" si="1"/>
        <v>0</v>
      </c>
      <c r="J18" s="35">
        <f t="shared" si="1"/>
        <v>0</v>
      </c>
      <c r="K18" s="35">
        <f t="shared" si="1"/>
        <v>4.7215000000000051</v>
      </c>
      <c r="L18" s="35">
        <f t="shared" si="1"/>
        <v>9.4430000000000014</v>
      </c>
      <c r="M18" s="35">
        <f t="shared" si="1"/>
        <v>18.88600000000001</v>
      </c>
      <c r="N18" s="35">
        <f t="shared" si="1"/>
        <v>25.181333333333338</v>
      </c>
      <c r="O18" s="35">
        <f t="shared" si="1"/>
        <v>31.47666666666667</v>
      </c>
    </row>
    <row r="19" spans="1:62" x14ac:dyDescent="0.3">
      <c r="A19" s="24">
        <v>89216.400000000009</v>
      </c>
      <c r="B19" s="17">
        <v>10</v>
      </c>
      <c r="C19" s="35">
        <f t="shared" si="2"/>
        <v>0</v>
      </c>
      <c r="D19" s="35">
        <f t="shared" si="1"/>
        <v>0</v>
      </c>
      <c r="E19" s="35">
        <f t="shared" si="1"/>
        <v>0</v>
      </c>
      <c r="F19" s="35">
        <f t="shared" si="1"/>
        <v>0</v>
      </c>
      <c r="G19" s="35">
        <f t="shared" si="1"/>
        <v>0</v>
      </c>
      <c r="H19" s="35">
        <f t="shared" si="1"/>
        <v>0</v>
      </c>
      <c r="I19" s="35">
        <f t="shared" si="1"/>
        <v>0</v>
      </c>
      <c r="J19" s="35">
        <f t="shared" si="1"/>
        <v>0</v>
      </c>
      <c r="K19" s="35">
        <f t="shared" si="1"/>
        <v>0</v>
      </c>
      <c r="L19" s="35">
        <f t="shared" si="1"/>
        <v>4.7214999999999963</v>
      </c>
      <c r="M19" s="35">
        <f t="shared" si="1"/>
        <v>9.4430000000000014</v>
      </c>
      <c r="N19" s="35">
        <f t="shared" si="1"/>
        <v>14.164499999999997</v>
      </c>
      <c r="O19" s="35">
        <f t="shared" si="1"/>
        <v>25.181333333333328</v>
      </c>
    </row>
    <row r="20" spans="1:62" x14ac:dyDescent="0.3">
      <c r="A20" s="24">
        <v>96770.8</v>
      </c>
      <c r="B20" s="17">
        <v>11</v>
      </c>
      <c r="C20" s="35">
        <f t="shared" si="2"/>
        <v>0</v>
      </c>
      <c r="D20" s="35">
        <f t="shared" si="1"/>
        <v>0</v>
      </c>
      <c r="E20" s="35">
        <f t="shared" si="1"/>
        <v>0</v>
      </c>
      <c r="F20" s="35">
        <f t="shared" si="1"/>
        <v>0</v>
      </c>
      <c r="G20" s="35">
        <f t="shared" si="1"/>
        <v>0</v>
      </c>
      <c r="H20" s="35">
        <f t="shared" si="1"/>
        <v>0</v>
      </c>
      <c r="I20" s="35">
        <f t="shared" si="1"/>
        <v>0</v>
      </c>
      <c r="J20" s="35">
        <f t="shared" si="1"/>
        <v>0</v>
      </c>
      <c r="K20" s="35">
        <f t="shared" si="1"/>
        <v>0</v>
      </c>
      <c r="L20" s="35">
        <f t="shared" si="1"/>
        <v>0</v>
      </c>
      <c r="M20" s="35">
        <f t="shared" si="1"/>
        <v>4.7215000000000051</v>
      </c>
      <c r="N20" s="35">
        <f t="shared" si="1"/>
        <v>9.4430000000000014</v>
      </c>
      <c r="O20" s="35">
        <f t="shared" si="1"/>
        <v>14.164499999999997</v>
      </c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</row>
    <row r="21" spans="1:62" x14ac:dyDescent="0.3">
      <c r="A21" s="24">
        <v>104325.20000000001</v>
      </c>
      <c r="B21" s="17">
        <v>12</v>
      </c>
      <c r="C21" s="35">
        <f t="shared" si="2"/>
        <v>0</v>
      </c>
      <c r="D21" s="35">
        <f t="shared" si="1"/>
        <v>0</v>
      </c>
      <c r="E21" s="35">
        <f t="shared" si="1"/>
        <v>0</v>
      </c>
      <c r="F21" s="35">
        <f t="shared" si="1"/>
        <v>0</v>
      </c>
      <c r="G21" s="35">
        <f t="shared" si="1"/>
        <v>0</v>
      </c>
      <c r="H21" s="35">
        <f t="shared" si="1"/>
        <v>0</v>
      </c>
      <c r="I21" s="35">
        <f t="shared" si="1"/>
        <v>0</v>
      </c>
      <c r="J21" s="35">
        <f t="shared" si="1"/>
        <v>0</v>
      </c>
      <c r="K21" s="35">
        <f t="shared" si="1"/>
        <v>0</v>
      </c>
      <c r="L21" s="35">
        <f t="shared" si="1"/>
        <v>0</v>
      </c>
      <c r="M21" s="35">
        <f t="shared" si="1"/>
        <v>0</v>
      </c>
      <c r="N21" s="35">
        <f t="shared" si="1"/>
        <v>4.7214999999999963</v>
      </c>
      <c r="O21" s="35">
        <f t="shared" si="1"/>
        <v>9.4429999999999925</v>
      </c>
    </row>
    <row r="22" spans="1:62" x14ac:dyDescent="0.3">
      <c r="A22" s="24">
        <v>111879.6</v>
      </c>
      <c r="B22" s="17">
        <v>13</v>
      </c>
      <c r="C22" s="35">
        <f t="shared" si="2"/>
        <v>0</v>
      </c>
      <c r="D22" s="35">
        <f t="shared" si="1"/>
        <v>0</v>
      </c>
      <c r="E22" s="35">
        <f t="shared" si="1"/>
        <v>0</v>
      </c>
      <c r="F22" s="35">
        <f t="shared" si="1"/>
        <v>0</v>
      </c>
      <c r="G22" s="35">
        <f t="shared" si="1"/>
        <v>0</v>
      </c>
      <c r="H22" s="35">
        <f t="shared" si="1"/>
        <v>0</v>
      </c>
      <c r="I22" s="35">
        <f t="shared" si="1"/>
        <v>0</v>
      </c>
      <c r="J22" s="35">
        <f t="shared" si="1"/>
        <v>0</v>
      </c>
      <c r="K22" s="35">
        <f t="shared" si="1"/>
        <v>0</v>
      </c>
      <c r="L22" s="35">
        <f t="shared" si="1"/>
        <v>0</v>
      </c>
      <c r="M22" s="35">
        <f t="shared" si="1"/>
        <v>0</v>
      </c>
      <c r="N22" s="35">
        <f t="shared" si="1"/>
        <v>0</v>
      </c>
      <c r="O22" s="35">
        <f t="shared" si="1"/>
        <v>4.7214999999999963</v>
      </c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</row>
    <row r="23" spans="1:62" x14ac:dyDescent="0.3">
      <c r="A23" s="24">
        <v>119434</v>
      </c>
      <c r="B23" s="17">
        <v>14</v>
      </c>
      <c r="C23" s="35">
        <f t="shared" si="2"/>
        <v>0</v>
      </c>
      <c r="D23" s="35">
        <f t="shared" si="1"/>
        <v>0</v>
      </c>
      <c r="E23" s="35">
        <f t="shared" si="1"/>
        <v>0</v>
      </c>
      <c r="F23" s="35">
        <f t="shared" si="1"/>
        <v>0</v>
      </c>
      <c r="G23" s="35">
        <f t="shared" si="1"/>
        <v>0</v>
      </c>
      <c r="H23" s="35">
        <f t="shared" si="1"/>
        <v>0</v>
      </c>
      <c r="I23" s="35">
        <f t="shared" si="1"/>
        <v>0</v>
      </c>
      <c r="J23" s="35">
        <f t="shared" si="1"/>
        <v>0</v>
      </c>
      <c r="K23" s="35">
        <f t="shared" si="1"/>
        <v>0</v>
      </c>
      <c r="L23" s="35">
        <f t="shared" si="1"/>
        <v>0</v>
      </c>
      <c r="M23" s="35">
        <f t="shared" si="1"/>
        <v>0</v>
      </c>
      <c r="N23" s="35">
        <f t="shared" si="1"/>
        <v>0</v>
      </c>
      <c r="O23" s="35">
        <f t="shared" si="1"/>
        <v>0</v>
      </c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</row>
    <row r="24" spans="1:62" s="22" customFormat="1" x14ac:dyDescent="0.3">
      <c r="A24" s="31">
        <v>15960</v>
      </c>
      <c r="B24" s="32" t="s">
        <v>16</v>
      </c>
      <c r="C24" s="39">
        <f t="shared" ref="C24:G24" si="3">C7/$A$24</f>
        <v>0</v>
      </c>
      <c r="D24" s="39">
        <f t="shared" si="3"/>
        <v>1.3300626566416043</v>
      </c>
      <c r="E24" s="39">
        <f t="shared" si="3"/>
        <v>1.8033959899749374</v>
      </c>
      <c r="F24" s="39">
        <f t="shared" si="3"/>
        <v>2.2767293233082704</v>
      </c>
      <c r="G24" s="39">
        <f t="shared" si="3"/>
        <v>3.2233959899749376</v>
      </c>
      <c r="H24" s="39">
        <f>H7/$A$24</f>
        <v>3.6967293233082708</v>
      </c>
      <c r="I24" s="39">
        <f t="shared" ref="I24:O24" si="4">I7/$A$24</f>
        <v>4.1700626566416039</v>
      </c>
      <c r="J24" s="39">
        <f t="shared" si="4"/>
        <v>4.6433959899749375</v>
      </c>
      <c r="K24" s="39">
        <f t="shared" si="4"/>
        <v>5.1167293233082702</v>
      </c>
      <c r="L24" s="39">
        <f t="shared" si="4"/>
        <v>5.5900626566416047</v>
      </c>
      <c r="M24" s="39">
        <f t="shared" si="4"/>
        <v>6.0633959899749375</v>
      </c>
      <c r="N24" s="39">
        <f t="shared" si="4"/>
        <v>6.5367293233082711</v>
      </c>
      <c r="O24" s="40">
        <f t="shared" si="4"/>
        <v>7.0100626566416047</v>
      </c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</row>
    <row r="25" spans="1:62" s="22" customFormat="1" x14ac:dyDescent="0.3">
      <c r="B25" s="23"/>
      <c r="C25" s="39">
        <f t="shared" ref="C25:G25" si="5">C8/$A$24</f>
        <v>1.3300000000000003</v>
      </c>
      <c r="D25" s="39">
        <f>D8/$A$24</f>
        <v>1.8033333333333335</v>
      </c>
      <c r="E25" s="39">
        <f t="shared" si="5"/>
        <v>2.2766666666666664</v>
      </c>
      <c r="F25" s="39">
        <f t="shared" si="5"/>
        <v>3.2233333333333336</v>
      </c>
      <c r="G25" s="39">
        <f t="shared" si="5"/>
        <v>3.6966666666666668</v>
      </c>
      <c r="H25" s="39">
        <f>H8/$A$24</f>
        <v>4.17</v>
      </c>
      <c r="I25" s="39">
        <f t="shared" ref="I25:O25" si="6">I8/$A$24</f>
        <v>4.6433333333333335</v>
      </c>
      <c r="J25" s="39">
        <f t="shared" si="6"/>
        <v>5.1166666666666663</v>
      </c>
      <c r="K25" s="39">
        <f t="shared" si="6"/>
        <v>5.5900000000000007</v>
      </c>
      <c r="L25" s="39">
        <f t="shared" si="6"/>
        <v>6.0633333333333335</v>
      </c>
      <c r="M25" s="39">
        <f t="shared" si="6"/>
        <v>6.5366666666666671</v>
      </c>
      <c r="N25" s="39">
        <f t="shared" si="6"/>
        <v>7.0100000000000007</v>
      </c>
      <c r="O25" s="40">
        <f t="shared" si="6"/>
        <v>7.4833333333333334</v>
      </c>
      <c r="AN25" s="26"/>
      <c r="AO25" s="26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</row>
    <row r="26" spans="1:62" x14ac:dyDescent="0.3">
      <c r="A26"/>
      <c r="C26" s="33"/>
      <c r="D26" s="38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AN26" s="14"/>
      <c r="AO26" s="1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</row>
    <row r="27" spans="1:62" x14ac:dyDescent="0.3">
      <c r="A27"/>
      <c r="B27" s="2" t="s">
        <v>8</v>
      </c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AN27" s="14"/>
      <c r="AO27" s="1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</row>
    <row r="28" spans="1:62" x14ac:dyDescent="0.3">
      <c r="A28"/>
      <c r="B28" s="37" t="s">
        <v>9</v>
      </c>
      <c r="C28" s="33" t="s">
        <v>18</v>
      </c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AN28" s="14"/>
      <c r="AO28" s="1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  <c r="BG28" s="34"/>
      <c r="BH28" s="34"/>
    </row>
    <row r="29" spans="1:62" x14ac:dyDescent="0.3">
      <c r="A29"/>
      <c r="B29" s="37" t="s">
        <v>10</v>
      </c>
      <c r="C29" s="33" t="s">
        <v>19</v>
      </c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AN29" s="14"/>
      <c r="AO29" s="14"/>
      <c r="AP29" s="34"/>
      <c r="AQ29" s="34"/>
      <c r="AR29" s="34"/>
      <c r="AS29" s="34"/>
      <c r="AT29" s="34"/>
      <c r="AU29" s="34"/>
      <c r="AV29" s="34"/>
      <c r="AW29" s="34"/>
      <c r="AX29" s="34"/>
      <c r="AY29" s="34"/>
      <c r="AZ29" s="34"/>
      <c r="BA29" s="34"/>
      <c r="BB29" s="34"/>
      <c r="BC29" s="34"/>
      <c r="BD29" s="34"/>
      <c r="BE29" s="34"/>
      <c r="BF29" s="34"/>
      <c r="BG29" s="34"/>
      <c r="BH29" s="34"/>
    </row>
    <row r="30" spans="1:62" x14ac:dyDescent="0.3">
      <c r="A30"/>
      <c r="B30" s="37" t="s">
        <v>11</v>
      </c>
      <c r="C30" s="33" t="s">
        <v>24</v>
      </c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AN30" s="14"/>
      <c r="AO30" s="14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</row>
    <row r="31" spans="1:62" x14ac:dyDescent="0.3">
      <c r="A31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AN31" s="14"/>
      <c r="AO31" s="14"/>
      <c r="AP31" s="34"/>
      <c r="AQ31" s="34"/>
      <c r="AR31" s="34"/>
      <c r="AS31" s="34"/>
      <c r="AT31" s="34"/>
      <c r="AU31" s="34"/>
      <c r="AV31" s="34"/>
      <c r="AW31" s="34"/>
      <c r="AX31" s="34"/>
      <c r="AY31" s="34"/>
      <c r="AZ31" s="34"/>
      <c r="BA31" s="34"/>
      <c r="BB31" s="34"/>
      <c r="BC31" s="34"/>
      <c r="BD31" s="34"/>
      <c r="BE31" s="34"/>
      <c r="BF31" s="34"/>
      <c r="BG31" s="34"/>
      <c r="BH31" s="34"/>
    </row>
    <row r="32" spans="1:62" x14ac:dyDescent="0.3">
      <c r="AN32" s="12"/>
      <c r="AO32" s="12"/>
      <c r="AP32" s="12"/>
      <c r="AQ32" s="12"/>
      <c r="AR32" s="12"/>
      <c r="AS32" s="12"/>
      <c r="AT32" s="12"/>
      <c r="AU32" s="12"/>
      <c r="AV32" s="12"/>
      <c r="AW32" s="12"/>
    </row>
    <row r="33" spans="2:49" x14ac:dyDescent="0.3">
      <c r="B33" s="3" t="s">
        <v>2</v>
      </c>
      <c r="AN33" s="11"/>
      <c r="AO33" s="11"/>
      <c r="AP33" s="11"/>
      <c r="AQ33" s="11"/>
      <c r="AR33" s="11"/>
      <c r="AS33" s="11"/>
      <c r="AT33" s="11"/>
      <c r="AU33" s="11"/>
      <c r="AV33" s="11"/>
      <c r="AW33" s="11"/>
    </row>
    <row r="34" spans="2:49" x14ac:dyDescent="0.3">
      <c r="B34" s="3" t="s">
        <v>77</v>
      </c>
      <c r="AN34" s="11"/>
      <c r="AO34" s="11"/>
      <c r="AP34" s="11"/>
      <c r="AQ34" s="11"/>
      <c r="AR34" s="11"/>
      <c r="AS34" s="11"/>
      <c r="AT34" s="11"/>
      <c r="AU34" s="11"/>
      <c r="AV34" s="11"/>
      <c r="AW34" s="11"/>
    </row>
    <row r="35" spans="2:49" x14ac:dyDescent="0.3">
      <c r="B35" s="3" t="s">
        <v>3</v>
      </c>
      <c r="AN35" s="11"/>
      <c r="AO35" s="11"/>
      <c r="AP35" s="11"/>
      <c r="AQ35" s="11"/>
      <c r="AR35" s="11"/>
      <c r="AS35" s="11"/>
      <c r="AT35" s="11"/>
      <c r="AU35" s="11"/>
      <c r="AV35" s="11"/>
      <c r="AW35" s="11"/>
    </row>
    <row r="36" spans="2:49" x14ac:dyDescent="0.3">
      <c r="B36" s="3" t="s">
        <v>20</v>
      </c>
      <c r="AN36" s="11"/>
      <c r="AO36" s="11"/>
      <c r="AP36" s="11"/>
      <c r="AQ36" s="11"/>
      <c r="AR36" s="11"/>
      <c r="AS36" s="11"/>
      <c r="AT36" s="11"/>
      <c r="AU36" s="11"/>
      <c r="AV36" s="11"/>
      <c r="AW36" s="11"/>
    </row>
    <row r="37" spans="2:49" x14ac:dyDescent="0.3">
      <c r="B37" s="3" t="s">
        <v>4</v>
      </c>
    </row>
    <row r="38" spans="2:49" x14ac:dyDescent="0.3">
      <c r="B38" s="3" t="s">
        <v>5</v>
      </c>
    </row>
    <row r="39" spans="2:49" x14ac:dyDescent="0.3">
      <c r="B39" s="3" t="s">
        <v>6</v>
      </c>
      <c r="T39" s="15"/>
    </row>
    <row r="40" spans="2:49" ht="45.75" customHeight="1" x14ac:dyDescent="0.3">
      <c r="B40" s="74" t="s">
        <v>12</v>
      </c>
      <c r="C40" s="74"/>
      <c r="D40" s="74"/>
      <c r="E40" s="74"/>
      <c r="F40" s="74"/>
      <c r="G40" s="74"/>
      <c r="H40" s="74"/>
      <c r="P40" s="11"/>
    </row>
    <row r="41" spans="2:49" x14ac:dyDescent="0.3">
      <c r="B41" s="3" t="s">
        <v>13</v>
      </c>
    </row>
    <row r="44" spans="2:49" x14ac:dyDescent="0.3">
      <c r="B44" s="3"/>
    </row>
    <row r="49" spans="8:12" x14ac:dyDescent="0.3">
      <c r="H49" s="6"/>
      <c r="I49" s="7"/>
      <c r="J49" s="4"/>
      <c r="K49" s="4"/>
      <c r="L49" s="4"/>
    </row>
    <row r="50" spans="8:12" x14ac:dyDescent="0.3">
      <c r="H50" s="8"/>
      <c r="I50" s="9"/>
      <c r="J50" s="5"/>
      <c r="K50" s="5"/>
      <c r="L50" s="5"/>
    </row>
    <row r="51" spans="8:12" x14ac:dyDescent="0.3">
      <c r="H51" s="8"/>
      <c r="I51" s="9"/>
      <c r="J51" s="5"/>
      <c r="K51" s="5"/>
      <c r="L51" s="5"/>
    </row>
    <row r="67" spans="8:11" x14ac:dyDescent="0.3">
      <c r="H67" s="2"/>
      <c r="I67" s="1"/>
      <c r="K67" s="3"/>
    </row>
  </sheetData>
  <sheetProtection algorithmName="SHA-512" hashValue="2InIoghftxKcnu8dT9lE8ZFAeP9a1DNmoa9vP5BXcy0H+qvuNTEHvc3Go2F8cgBIzDTywk5C1G4T1vYls4x6AA==" saltValue="jy+3Meov5vIEG2Jfdtrc8g==" spinCount="100000" sheet="1" objects="1" scenarios="1"/>
  <mergeCells count="1">
    <mergeCell ref="B40:H40"/>
  </mergeCells>
  <pageMargins left="0" right="0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9C26F-87DD-4A0B-AAFB-14589595C914}">
  <dimension ref="A1:N41"/>
  <sheetViews>
    <sheetView topLeftCell="A4" workbookViewId="0">
      <selection activeCell="N16" sqref="N16"/>
    </sheetView>
  </sheetViews>
  <sheetFormatPr defaultRowHeight="14.4" x14ac:dyDescent="0.3"/>
  <cols>
    <col min="1" max="1" width="13.6640625" style="2" customWidth="1"/>
    <col min="2" max="2" width="18" style="1" customWidth="1"/>
    <col min="3" max="3" width="8.33203125" customWidth="1"/>
    <col min="4" max="5" width="13.6640625" customWidth="1"/>
    <col min="6" max="6" width="24.33203125" customWidth="1"/>
    <col min="7" max="7" width="13.6640625" customWidth="1"/>
    <col min="9" max="9" width="11.33203125" bestFit="1" customWidth="1"/>
    <col min="10" max="10" width="9.6640625" bestFit="1" customWidth="1"/>
  </cols>
  <sheetData>
    <row r="1" spans="1:14" x14ac:dyDescent="0.3">
      <c r="A1" s="75"/>
      <c r="B1" s="75"/>
      <c r="C1" s="75"/>
      <c r="D1" s="75"/>
      <c r="E1" s="75"/>
      <c r="F1" s="75"/>
      <c r="G1" s="75"/>
    </row>
    <row r="3" spans="1:14" x14ac:dyDescent="0.3">
      <c r="A3" s="76" t="s">
        <v>1</v>
      </c>
      <c r="B3" s="76"/>
      <c r="C3" s="76"/>
      <c r="D3" s="76"/>
      <c r="E3" s="76"/>
      <c r="F3" s="76"/>
      <c r="G3" s="76"/>
    </row>
    <row r="4" spans="1:14" x14ac:dyDescent="0.3">
      <c r="A4" s="76" t="s">
        <v>7</v>
      </c>
      <c r="B4" s="76"/>
      <c r="C4" s="76"/>
      <c r="D4" s="76"/>
      <c r="E4" s="76"/>
      <c r="F4" s="76"/>
      <c r="G4" s="76"/>
    </row>
    <row r="5" spans="1:14" x14ac:dyDescent="0.3">
      <c r="A5" s="76" t="s">
        <v>78</v>
      </c>
      <c r="B5" s="76"/>
      <c r="C5" s="76"/>
      <c r="D5" s="76"/>
      <c r="E5" s="76"/>
      <c r="F5" s="76"/>
      <c r="G5" s="76"/>
    </row>
    <row r="6" spans="1:14" x14ac:dyDescent="0.3">
      <c r="A6" s="6"/>
      <c r="B6" s="7"/>
      <c r="C6" s="4"/>
      <c r="D6" s="4"/>
      <c r="E6" s="4"/>
      <c r="F6" s="4"/>
      <c r="G6" s="41"/>
    </row>
    <row r="7" spans="1:14" ht="15" thickBot="1" x14ac:dyDescent="0.35">
      <c r="A7" s="8"/>
      <c r="B7" s="9"/>
      <c r="C7" s="5"/>
      <c r="D7" s="5"/>
      <c r="E7" s="5"/>
      <c r="F7" s="5"/>
      <c r="G7" s="42"/>
    </row>
    <row r="8" spans="1:14" s="2" customFormat="1" ht="98.25" customHeight="1" x14ac:dyDescent="0.3">
      <c r="A8" s="43" t="s">
        <v>0</v>
      </c>
      <c r="B8" s="44" t="s">
        <v>26</v>
      </c>
      <c r="C8" s="45"/>
      <c r="D8" s="46" t="s">
        <v>27</v>
      </c>
      <c r="E8" s="47" t="s">
        <v>28</v>
      </c>
      <c r="F8" s="48"/>
      <c r="G8" s="48" t="s">
        <v>91</v>
      </c>
      <c r="H8" s="49"/>
      <c r="I8" s="49"/>
      <c r="J8" s="49"/>
      <c r="K8" s="49"/>
      <c r="L8" s="49"/>
      <c r="M8" s="49"/>
    </row>
    <row r="9" spans="1:14" x14ac:dyDescent="0.3">
      <c r="A9" s="10">
        <v>1</v>
      </c>
      <c r="B9" s="50">
        <f>+'SFS 1.28.26'!A10</f>
        <v>21226.800000000003</v>
      </c>
      <c r="C9" s="51"/>
      <c r="D9" s="52">
        <v>1</v>
      </c>
      <c r="E9" s="53">
        <v>0</v>
      </c>
      <c r="F9" s="54"/>
      <c r="G9" s="54"/>
      <c r="H9" s="55"/>
      <c r="I9" s="56">
        <f>G9*0.04</f>
        <v>0</v>
      </c>
      <c r="J9" s="56">
        <f>I9/12</f>
        <v>0</v>
      </c>
      <c r="K9" s="55"/>
      <c r="L9" s="55"/>
      <c r="M9" s="55"/>
    </row>
    <row r="10" spans="1:14" x14ac:dyDescent="0.3">
      <c r="A10" s="10">
        <v>2</v>
      </c>
      <c r="B10" s="50">
        <f>+'SFS 1.28.26'!A11</f>
        <v>28781.200000000001</v>
      </c>
      <c r="C10" s="51"/>
      <c r="D10" s="57" t="s">
        <v>29</v>
      </c>
      <c r="E10" s="53">
        <v>0.03</v>
      </c>
      <c r="F10" s="54" t="s">
        <v>30</v>
      </c>
      <c r="G10" s="58">
        <f>51444/B9</f>
        <v>2.4235400531403695</v>
      </c>
      <c r="H10" s="55"/>
      <c r="I10" s="56"/>
      <c r="J10" s="55"/>
      <c r="K10" s="55"/>
      <c r="L10" s="55"/>
      <c r="M10" s="55"/>
    </row>
    <row r="11" spans="1:14" x14ac:dyDescent="0.3">
      <c r="A11" s="10">
        <v>3</v>
      </c>
      <c r="B11" s="50">
        <f>+'SFS 1.28.26'!A12</f>
        <v>36335.599999999999</v>
      </c>
      <c r="C11" s="51"/>
      <c r="D11" s="57" t="s">
        <v>31</v>
      </c>
      <c r="E11" s="53">
        <v>0.04</v>
      </c>
      <c r="F11" s="54" t="s">
        <v>92</v>
      </c>
      <c r="G11" s="71">
        <v>0.08</v>
      </c>
      <c r="H11" s="55"/>
      <c r="I11" s="55"/>
      <c r="J11" s="55"/>
      <c r="K11" s="55"/>
      <c r="L11" s="55"/>
      <c r="M11" s="55"/>
    </row>
    <row r="12" spans="1:14" x14ac:dyDescent="0.3">
      <c r="A12" s="10">
        <v>4</v>
      </c>
      <c r="B12" s="50">
        <f>+'SFS 1.28.26'!A13</f>
        <v>43890</v>
      </c>
      <c r="C12" s="51"/>
      <c r="D12" s="57" t="s">
        <v>32</v>
      </c>
      <c r="E12" s="53">
        <v>0.05</v>
      </c>
      <c r="F12" s="54" t="s">
        <v>33</v>
      </c>
      <c r="G12" s="54">
        <f>51444-B9</f>
        <v>30217.199999999997</v>
      </c>
      <c r="H12" s="55" t="s">
        <v>34</v>
      </c>
      <c r="I12" s="55"/>
      <c r="J12" s="55"/>
      <c r="K12" s="55"/>
      <c r="L12" s="55"/>
      <c r="M12" s="55"/>
    </row>
    <row r="13" spans="1:14" x14ac:dyDescent="0.3">
      <c r="A13" s="10">
        <v>5</v>
      </c>
      <c r="B13" s="50">
        <f>+'SFS 1.28.26'!A14</f>
        <v>51444.4</v>
      </c>
      <c r="C13" s="51"/>
      <c r="D13" s="57" t="s">
        <v>35</v>
      </c>
      <c r="E13" s="53">
        <v>0.06</v>
      </c>
      <c r="F13" s="54" t="s">
        <v>93</v>
      </c>
      <c r="G13" s="54">
        <f>G12*0.08</f>
        <v>2417.3759999999997</v>
      </c>
      <c r="H13" s="55"/>
      <c r="I13" s="55"/>
      <c r="J13" s="55"/>
      <c r="K13" s="55"/>
      <c r="L13" s="55"/>
      <c r="M13" s="55"/>
    </row>
    <row r="14" spans="1:14" ht="15" thickBot="1" x14ac:dyDescent="0.35">
      <c r="A14" s="10">
        <v>6</v>
      </c>
      <c r="B14" s="50">
        <f>+'SFS 1.28.26'!A15</f>
        <v>58998.8</v>
      </c>
      <c r="C14" s="51"/>
      <c r="D14" s="57" t="s">
        <v>36</v>
      </c>
      <c r="E14" s="70">
        <v>7.0000000000000007E-2</v>
      </c>
      <c r="F14" s="54" t="s">
        <v>37</v>
      </c>
      <c r="G14" s="54">
        <f>G13</f>
        <v>2417.3759999999997</v>
      </c>
      <c r="H14" s="55"/>
      <c r="I14" s="55"/>
      <c r="J14" s="55"/>
      <c r="K14" s="55"/>
      <c r="L14" s="55"/>
      <c r="M14" s="55"/>
    </row>
    <row r="15" spans="1:14" ht="15" thickBot="1" x14ac:dyDescent="0.35">
      <c r="A15" s="10">
        <v>7</v>
      </c>
      <c r="B15" s="50">
        <f>+'SFS 1.28.26'!A16</f>
        <v>66553.2</v>
      </c>
      <c r="C15" s="51"/>
      <c r="D15" s="59" t="s">
        <v>38</v>
      </c>
      <c r="E15" s="69">
        <v>0.08</v>
      </c>
      <c r="F15" s="54" t="s">
        <v>39</v>
      </c>
      <c r="G15" s="60">
        <f>G14/12</f>
        <v>201.44799999999998</v>
      </c>
      <c r="H15" s="72">
        <f>+G15/4</f>
        <v>50.361999999999995</v>
      </c>
      <c r="I15" s="55" t="s">
        <v>65</v>
      </c>
      <c r="J15" s="55"/>
      <c r="K15" s="55"/>
      <c r="L15" s="55"/>
      <c r="M15" s="73">
        <f>+'SFS 1.28.26'!F10</f>
        <v>50.362666666666662</v>
      </c>
      <c r="N15" t="s">
        <v>94</v>
      </c>
    </row>
    <row r="16" spans="1:14" x14ac:dyDescent="0.3">
      <c r="A16" s="10">
        <v>8</v>
      </c>
      <c r="B16" s="50">
        <f>+'SFS 1.28.26'!A17</f>
        <v>74107.600000000006</v>
      </c>
      <c r="C16" s="51"/>
      <c r="D16" s="57" t="s">
        <v>40</v>
      </c>
      <c r="E16" s="53">
        <v>0.09</v>
      </c>
      <c r="F16" s="54" t="s">
        <v>41</v>
      </c>
      <c r="G16" s="54"/>
      <c r="H16" s="55"/>
      <c r="I16" s="55"/>
      <c r="J16" s="55"/>
      <c r="K16" s="55"/>
      <c r="L16" s="55"/>
      <c r="M16" s="55"/>
    </row>
    <row r="17" spans="1:13" ht="43.8" thickBot="1" x14ac:dyDescent="0.35">
      <c r="A17" s="61" t="s">
        <v>42</v>
      </c>
      <c r="B17" s="62">
        <f>+B10-B9</f>
        <v>7554.3999999999978</v>
      </c>
      <c r="C17" s="51"/>
      <c r="D17" s="57" t="s">
        <v>43</v>
      </c>
      <c r="E17" s="53">
        <v>0.1</v>
      </c>
      <c r="F17" s="54"/>
      <c r="G17" s="54"/>
      <c r="H17" s="55"/>
      <c r="I17" s="55"/>
      <c r="J17" s="55"/>
      <c r="K17" s="55"/>
      <c r="L17" s="55"/>
      <c r="M17" s="55"/>
    </row>
    <row r="18" spans="1:13" x14ac:dyDescent="0.3">
      <c r="D18" s="57" t="s">
        <v>44</v>
      </c>
      <c r="E18" s="53">
        <v>0.11</v>
      </c>
    </row>
    <row r="19" spans="1:13" x14ac:dyDescent="0.3">
      <c r="D19" s="57" t="s">
        <v>45</v>
      </c>
      <c r="E19" s="53">
        <v>0.12</v>
      </c>
    </row>
    <row r="20" spans="1:13" x14ac:dyDescent="0.3">
      <c r="D20" s="57" t="s">
        <v>46</v>
      </c>
      <c r="E20" s="53">
        <v>0.13</v>
      </c>
    </row>
    <row r="21" spans="1:13" x14ac:dyDescent="0.3">
      <c r="D21" s="57" t="s">
        <v>47</v>
      </c>
      <c r="E21" s="53">
        <v>0.14000000000000001</v>
      </c>
    </row>
    <row r="22" spans="1:13" ht="15" thickBot="1" x14ac:dyDescent="0.35">
      <c r="D22" s="63" t="s">
        <v>48</v>
      </c>
      <c r="E22" s="64">
        <v>0.15</v>
      </c>
    </row>
    <row r="23" spans="1:13" x14ac:dyDescent="0.3">
      <c r="D23" s="3"/>
    </row>
    <row r="24" spans="1:13" x14ac:dyDescent="0.3">
      <c r="A24" s="65" t="s">
        <v>8</v>
      </c>
      <c r="D24" s="3"/>
    </row>
    <row r="25" spans="1:13" x14ac:dyDescent="0.3">
      <c r="A25" s="37" t="s">
        <v>9</v>
      </c>
      <c r="B25" s="66" t="s">
        <v>49</v>
      </c>
      <c r="D25" s="3"/>
    </row>
    <row r="26" spans="1:13" x14ac:dyDescent="0.3">
      <c r="A26" s="37" t="s">
        <v>10</v>
      </c>
      <c r="B26" s="66" t="s">
        <v>50</v>
      </c>
      <c r="D26" s="3"/>
    </row>
    <row r="27" spans="1:13" x14ac:dyDescent="0.3">
      <c r="A27" s="37" t="s">
        <v>11</v>
      </c>
      <c r="B27" s="66" t="s">
        <v>51</v>
      </c>
      <c r="D27" s="3"/>
    </row>
    <row r="28" spans="1:13" x14ac:dyDescent="0.3">
      <c r="A28" s="37" t="s">
        <v>52</v>
      </c>
      <c r="B28" s="66" t="s">
        <v>53</v>
      </c>
      <c r="D28" s="3"/>
    </row>
    <row r="29" spans="1:13" x14ac:dyDescent="0.3">
      <c r="A29" s="37" t="s">
        <v>54</v>
      </c>
      <c r="B29" s="66" t="s">
        <v>55</v>
      </c>
      <c r="D29" s="3"/>
    </row>
    <row r="30" spans="1:13" x14ac:dyDescent="0.3">
      <c r="A30" s="37" t="s">
        <v>56</v>
      </c>
      <c r="B30" s="66" t="s">
        <v>57</v>
      </c>
      <c r="D30" s="3"/>
    </row>
    <row r="31" spans="1:13" x14ac:dyDescent="0.3">
      <c r="A31" s="37" t="s">
        <v>58</v>
      </c>
      <c r="B31" s="1" t="s">
        <v>59</v>
      </c>
      <c r="D31" s="3"/>
    </row>
    <row r="32" spans="1:13" x14ac:dyDescent="0.3">
      <c r="A32" s="3" t="s">
        <v>2</v>
      </c>
    </row>
    <row r="33" spans="1:7" x14ac:dyDescent="0.3">
      <c r="A33" s="3" t="s">
        <v>71</v>
      </c>
    </row>
    <row r="34" spans="1:7" x14ac:dyDescent="0.3">
      <c r="A34" s="3" t="s">
        <v>60</v>
      </c>
    </row>
    <row r="35" spans="1:7" x14ac:dyDescent="0.3">
      <c r="A35" s="3" t="s">
        <v>3</v>
      </c>
    </row>
    <row r="36" spans="1:7" x14ac:dyDescent="0.3">
      <c r="A36" s="3" t="s">
        <v>61</v>
      </c>
    </row>
    <row r="37" spans="1:7" x14ac:dyDescent="0.3">
      <c r="A37" s="3" t="s">
        <v>4</v>
      </c>
    </row>
    <row r="38" spans="1:7" x14ac:dyDescent="0.3">
      <c r="A38" s="3" t="s">
        <v>5</v>
      </c>
    </row>
    <row r="39" spans="1:7" x14ac:dyDescent="0.3">
      <c r="A39" s="3" t="s">
        <v>6</v>
      </c>
    </row>
    <row r="40" spans="1:7" ht="45.75" customHeight="1" x14ac:dyDescent="0.3">
      <c r="A40" s="74" t="s">
        <v>62</v>
      </c>
      <c r="B40" s="74"/>
      <c r="C40" s="74"/>
      <c r="D40" s="74"/>
      <c r="E40" s="74"/>
      <c r="F40" s="74"/>
      <c r="G40" s="74"/>
    </row>
    <row r="41" spans="1:7" x14ac:dyDescent="0.3">
      <c r="A41" s="67" t="s">
        <v>63</v>
      </c>
    </row>
  </sheetData>
  <mergeCells count="5">
    <mergeCell ref="A1:G1"/>
    <mergeCell ref="A3:G3"/>
    <mergeCell ref="A4:G4"/>
    <mergeCell ref="A5:G5"/>
    <mergeCell ref="A40:G40"/>
  </mergeCells>
  <pageMargins left="0" right="0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Notes to update for FPG changes</vt:lpstr>
      <vt:lpstr>SFS 1.28.26</vt:lpstr>
      <vt:lpstr>MDHHS ATP Data Tables FY26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LeeAnn Allbee</dc:creator>
  <cp:lastModifiedBy>Julie Rookard</cp:lastModifiedBy>
  <cp:lastPrinted>2022-06-14T14:39:17Z</cp:lastPrinted>
  <dcterms:created xsi:type="dcterms:W3CDTF">2022-04-18T19:46:19Z</dcterms:created>
  <dcterms:modified xsi:type="dcterms:W3CDTF">2026-01-28T17:49:28Z</dcterms:modified>
</cp:coreProperties>
</file>